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HLedoch</author>
    <author>user</author>
    <author>macz</author>
  </authors>
  <commentList>
    <comment ref="C9" authorId="0">
      <text>
        <r>
          <rPr>
            <b/>
            <sz val="8"/>
            <rFont val="Tahoma"/>
            <family val="0"/>
          </rPr>
          <t>Wpisz kwotę wynikającą z umowy zawartej z bankiem na kredytownie  przejściowego deficytu budżetowego</t>
        </r>
      </text>
    </comment>
    <comment ref="V19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V16" authorId="0">
      <text>
        <r>
          <rPr>
            <b/>
            <sz val="8"/>
            <rFont val="Tahoma"/>
            <family val="0"/>
          </rPr>
          <t>Maksymlna wysokość spłat rat i odsetek w stosunku do planowanych dochodów w roku</t>
        </r>
      </text>
    </comment>
    <comment ref="I8" authorId="0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O8" authorId="0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T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N9" authorId="0">
      <text>
        <r>
          <rPr>
            <b/>
            <sz val="8"/>
            <rFont val="Tahoma"/>
            <family val="0"/>
          </rPr>
          <t>Wpisz prognozowaną wartość poręczeń i gwarancji (łącznie z odsetkami), które są przewidywane do udzielenia  w danym roku</t>
        </r>
      </text>
    </comment>
    <comment ref="W8" authorId="0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G9" authorId="0">
      <text>
        <r>
          <rPr>
            <b/>
            <sz val="8"/>
            <rFont val="Tahoma"/>
            <family val="0"/>
          </rPr>
          <t>Wpisz planowane kredyty lub pożyczki w danym roku budzetowym ( z uchwały budżetowej)</t>
        </r>
      </text>
    </comment>
    <comment ref="E8" authorId="0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Wpisz planowane kredyty lub pożyczki  w związku z porozumieniami dotyczącymi środków z Unii Europejskiej. 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M9" authorId="0">
      <text>
        <r>
          <rPr>
            <b/>
            <sz val="8"/>
            <rFont val="Tahoma"/>
            <family val="0"/>
          </rPr>
          <t xml:space="preserve">Wpisz planowane emisje obligacji  w związku z porozumieniami dotyczącymi środków z Unii Europejskiej. </t>
        </r>
      </text>
    </comment>
    <comment ref="C11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przejściowego deficytu budżetowego</t>
        </r>
      </text>
    </comment>
    <comment ref="C12" authorId="0">
      <text>
        <r>
          <rPr>
            <b/>
            <sz val="8"/>
            <rFont val="Tahoma"/>
            <family val="0"/>
          </rPr>
          <t>Wpisz prognozowaną w II kwartale spłatę rat wynikającą ze zawartej umowy na kredytownie przejściowego deficytu budżetowego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przejściowego deficytu budżetowego </t>
        </r>
      </text>
    </comment>
    <comment ref="C14" authorId="0">
      <text>
        <r>
          <rPr>
            <b/>
            <sz val="8"/>
            <rFont val="Tahoma"/>
            <family val="2"/>
          </rPr>
          <t>Wpisz prognozowaną w IV kwartale spłatę rat wynikającą ze zawartej umowy na kredytownie przejściowego deficytu budżetowego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przejściowego deficytu budżetowego 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przejściowego deficytu budżetowego 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Wpisz prognozowaną w III kwartale spłatę odsetek wynikającą ze zawartej umowy na kredytownie przejściowego deficytu budżetowego 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przejściowego deficytu budżetowego </t>
        </r>
      </text>
    </comment>
    <comment ref="F9" authorId="0">
      <text>
        <r>
          <rPr>
            <b/>
            <sz val="8"/>
            <rFont val="Tahoma"/>
            <family val="0"/>
          </rPr>
          <t>Wpisz prognozowaną wielkość  pożyczek i kredytów na pokrycie wystepującego w ciągu roku niedoboru budżetowego</t>
        </r>
      </text>
    </comment>
    <comment ref="E11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2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E13" authorId="0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E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E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E2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11" authorId="0">
      <text>
        <r>
          <rPr>
            <b/>
            <sz val="8"/>
            <rFont val="Tahoma"/>
            <family val="0"/>
          </rPr>
          <t>Wpisz prognozowaną w I kwartale spłatę rat kredytów i pożyczek wynikającą z planowanych wielkości</t>
        </r>
      </text>
    </comment>
    <comment ref="G12" authorId="0">
      <text>
        <r>
          <rPr>
            <b/>
            <sz val="8"/>
            <rFont val="Tahoma"/>
            <family val="0"/>
          </rPr>
          <t>Wpisz prognozowaną w II kwartale spłatę rat kredytów i pożyczek wynikającą z planowanych wielkości</t>
        </r>
      </text>
    </comment>
    <comment ref="G13" authorId="0">
      <text>
        <r>
          <rPr>
            <b/>
            <sz val="8"/>
            <rFont val="Tahoma"/>
            <family val="0"/>
          </rPr>
          <t>Wpisz prognozowaną w III kwartale spłatę rat kredytów i pożyczek wynikającą z planowanych wielkości</t>
        </r>
      </text>
    </comment>
    <comment ref="G14" authorId="0">
      <text>
        <r>
          <rPr>
            <b/>
            <sz val="8"/>
            <rFont val="Tahoma"/>
            <family val="0"/>
          </rPr>
          <t>Wpisz prognozowaną w IV kwartale spłatę rat kredytów i pożyczek wynikającą z planowanych wielkości</t>
        </r>
      </text>
    </comment>
    <comment ref="G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planowanych wielkości</t>
        </r>
      </text>
    </comment>
    <comment ref="G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planowanych wielkości</t>
        </r>
      </text>
    </comment>
    <comment ref="G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planowanych wielkości</t>
        </r>
      </text>
    </comment>
    <comment ref="G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planowanych wielkości</t>
        </r>
      </text>
    </comment>
    <comment ref="G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G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E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G2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11" authorId="0">
      <text>
        <r>
          <rPr>
            <b/>
            <sz val="8"/>
            <rFont val="Tahoma"/>
            <family val="0"/>
          </rPr>
          <t xml:space="preserve">Wpisz prognozowaną w I kwartale spłatę rat kredytów i pożyczek wynikającą z porozumień dotyczących środków z Unii Europejskiej. </t>
        </r>
      </text>
    </comment>
    <comment ref="H12" authorId="0">
      <text>
        <r>
          <rPr>
            <b/>
            <sz val="8"/>
            <rFont val="Tahoma"/>
            <family val="0"/>
          </rPr>
          <t xml:space="preserve">Wpisz prognozowaną w II kwartale spłatę rat kredytów i pożyczek wynikającą  z porozumień dotyczących środków z Unii Europejskiej. 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Wpisz prognozowaną w III kwartale spłatę rat kredytów i pożyczek wynikającą  z porozumień dotyczących środków z Unii Europejskiej. 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Wpisz prognozowaną w IV kwartale spłatę rat kredytów i pożyczek wynikającą z porozumień dotyczących środków z Unii Europejskiej. </t>
        </r>
      </text>
    </comment>
    <comment ref="H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porozumień dotyczących środków z Unii Europejskiej.</t>
        </r>
      </text>
    </comment>
    <comment ref="H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H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porozumień dotyczących środków z Unii Europejskiej.</t>
        </r>
      </text>
    </comment>
    <comment ref="H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porozumień dotyczących środków z Unii Europejskiej.</t>
        </r>
      </text>
    </comment>
    <comment ref="H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H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H24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I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I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I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I16" authorId="0">
      <text>
        <r>
          <rPr>
            <b/>
            <sz val="8"/>
            <rFont val="Tahoma"/>
            <family val="0"/>
          </rPr>
          <t>Wpisz prognozowaną w I kwartale spłatę odsetek i dyskonta od wyemitowanych obligacji wynikających z planowanych wielkości</t>
        </r>
      </text>
    </comment>
    <comment ref="I17" authorId="0">
      <text>
        <r>
          <rPr>
            <b/>
            <sz val="8"/>
            <rFont val="Tahoma"/>
            <family val="0"/>
          </rPr>
          <t>Wpisz prognozowaną w II kwartale spłatę odsetek i dyskonta od wyemitowanych obligacji wynikających z planowanych wielkości</t>
        </r>
      </text>
    </comment>
    <comment ref="I18" authorId="0">
      <text>
        <r>
          <rPr>
            <b/>
            <sz val="8"/>
            <rFont val="Tahoma"/>
            <family val="0"/>
          </rPr>
          <t>Wpisz prognozowaną w III kwartale spłatę odsetek i dyskonta od wyemitowanych obligacji wynikających z planowanych wielkości</t>
        </r>
      </text>
    </comment>
    <comment ref="I19" authorId="0">
      <text>
        <r>
          <rPr>
            <b/>
            <sz val="8"/>
            <rFont val="Tahoma"/>
            <family val="0"/>
          </rPr>
          <t>Wpisz prognozowaną w IV kwartale spłatę odsetek i dyskonta od wyemitowanych obligacji wynikających z planowanych wielkości</t>
        </r>
      </text>
    </comment>
    <comment ref="I22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I23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I24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11" authorId="0">
      <text>
        <r>
          <rPr>
            <b/>
            <sz val="8"/>
            <rFont val="Tahoma"/>
            <family val="0"/>
          </rPr>
          <t>Wpisz prognozowany w I kwartale wykup wyemitowanych obligacji wynikający z porozumień dotyczących środków z Unii Europejskiej</t>
        </r>
      </text>
    </comment>
    <comment ref="J12" authorId="0">
      <text>
        <r>
          <rPr>
            <b/>
            <sz val="8"/>
            <rFont val="Tahoma"/>
            <family val="0"/>
          </rPr>
          <t>Wpisz prognozowany w II kwartale wykup wyemitowanych obligacji wynikający z porozumień dotyczących środków z Unii Europejskiej</t>
        </r>
      </text>
    </comment>
    <comment ref="J13" authorId="0">
      <text>
        <r>
          <rPr>
            <b/>
            <sz val="8"/>
            <rFont val="Tahoma"/>
            <family val="0"/>
          </rPr>
          <t>Wpisz prognozowany w III kwartale wykup wyemitowanych obligacji wynikający z porozumień dotyczących środków z Unii Europejskiej</t>
        </r>
      </text>
    </comment>
    <comment ref="J14" authorId="0">
      <text>
        <r>
          <rPr>
            <b/>
            <sz val="8"/>
            <rFont val="Tahoma"/>
            <family val="0"/>
          </rPr>
          <t>Wpisz prognozowany w IV kwartale wykup wyemitowanych obligacji wynikający z porozumień dotyczących środków z Unii Europejskiej</t>
        </r>
      </text>
    </comment>
    <comment ref="J16" authorId="0">
      <text>
        <r>
          <rPr>
            <b/>
            <sz val="8"/>
            <rFont val="Tahoma"/>
            <family val="0"/>
          </rPr>
          <t>Wpisz prognozowaną w I kwartale spłatę odsetek od wyemitowanych obligacji związanych z porozumieniami dotyczącymi środków z Unii Europejskiej.</t>
        </r>
      </text>
    </comment>
    <comment ref="J17" authorId="0">
      <text>
        <r>
          <rPr>
            <b/>
            <sz val="8"/>
            <rFont val="Tahoma"/>
            <family val="0"/>
          </rPr>
          <t>Wpisz prognozowaną w II kwartale spłatę odsetek od wyemitowanych obligacji związanych z porozumieniami dotyczącymi środków z Unii Europejskiej.</t>
        </r>
      </text>
    </comment>
    <comment ref="J18" authorId="0">
      <text>
        <r>
          <rPr>
            <b/>
            <sz val="8"/>
            <rFont val="Tahoma"/>
            <family val="0"/>
          </rPr>
          <t>Wpisz prognozowaną w III kwartale spłatę odsetek od wyemitowanych obligacji związanych z porozumieniami dotyczącymi środków z Unii Europejskiej.</t>
        </r>
      </text>
    </comment>
    <comment ref="J19" authorId="0">
      <text>
        <r>
          <rPr>
            <b/>
            <sz val="8"/>
            <rFont val="Tahoma"/>
            <family val="0"/>
          </rPr>
          <t>Wpisz prognozowaną w IV kwartale spłatę odsetek od wyemitowanych obligacji związanych z porozumieniami dotyczącymi środków z Unii Europejskiej.</t>
        </r>
      </text>
    </comment>
    <comment ref="J22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J23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J24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K9" authorId="0">
      <text>
        <r>
          <rPr>
            <b/>
            <sz val="8"/>
            <rFont val="Tahoma"/>
            <family val="0"/>
          </rPr>
          <t>Wpisz prognozowaną wielkość  emisji obligacji na finansowanie przejściowego deficytu budżetowego</t>
        </r>
      </text>
    </comment>
    <comment ref="K11" authorId="0">
      <text>
        <r>
          <rPr>
            <b/>
            <sz val="8"/>
            <rFont val="Tahoma"/>
            <family val="0"/>
          </rPr>
          <t>Wpisz prognozowany w I kwartale wykup obligacji na finansowanie przejściowego deficytu budżetowego</t>
        </r>
      </text>
    </comment>
    <comment ref="K12" authorId="0">
      <text>
        <r>
          <rPr>
            <b/>
            <sz val="8"/>
            <rFont val="Tahoma"/>
            <family val="0"/>
          </rPr>
          <t>Wpisz prognozowany w II kwartale wykup obligacji na finansowanie przejściowego deficytu budżetowego</t>
        </r>
      </text>
    </comment>
    <comment ref="K13" authorId="0">
      <text>
        <r>
          <rPr>
            <b/>
            <sz val="8"/>
            <rFont val="Tahoma"/>
            <family val="0"/>
          </rPr>
          <t>Wpisz prognozowany w III kwartale wykup obligacji na finansowanie przejściowego deficytu budżetowego</t>
        </r>
      </text>
    </comment>
    <comment ref="K14" authorId="0">
      <text>
        <r>
          <rPr>
            <b/>
            <sz val="8"/>
            <rFont val="Tahoma"/>
            <family val="0"/>
          </rPr>
          <t>Wpisz prognozowany w IV kwartale wykup obligacji na finansowanie przejściowego deficytu budżetowego</t>
        </r>
      </text>
    </comment>
    <comment ref="K16" authorId="0">
      <text>
        <r>
          <rPr>
            <b/>
            <sz val="8"/>
            <rFont val="Tahoma"/>
            <family val="0"/>
          </rPr>
          <t xml:space="preserve">Wpisz prognozowaną w I kwartale spłatę odsetek i dyskonta od planowanej emisji obligacji na finansowanie przejściowego deficytu budżetowego 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Wpisz prognozowaną w II kwartale spłatę odsetek i dyskonta od planowanej emisji obligacji na finansowanie przejściowego deficytu budżetowego  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Wpisz prognozowaną w III kwartale spłatę odsetek i dyskonta od planowanej emisji obligacji na finansowanie przejściowego deficytu budżetowego 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Wpisz prognozowaną w IV kwartale spłatę odsetek i dyskonta od planowanej emisji obligacji na finansowanie przejściowego deficytu budżetowego </t>
        </r>
      </text>
    </comment>
    <comment ref="L9" authorId="0">
      <text>
        <r>
          <rPr>
            <b/>
            <sz val="8"/>
            <rFont val="Tahoma"/>
            <family val="0"/>
          </rPr>
          <t>Wpisz planowane emisje obligacji w danym roku budzetowym ( z uchwały budżetowej)</t>
        </r>
      </text>
    </comment>
    <comment ref="L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L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L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L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L16" authorId="0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L17" authorId="0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L18" authorId="0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L19" authorId="0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L22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L23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L24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11" authorId="0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M12" authorId="0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M13" authorId="0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M14" authorId="0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M16" authorId="0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M17" authorId="0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M18" authorId="0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M19" authorId="0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M22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M23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M24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N11" authorId="0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N12" authorId="0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N13" authorId="0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N14" authorId="0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N22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11" authorId="0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O13" authorId="0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O14" authorId="0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O22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T2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V24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E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1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5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T25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E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6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6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6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6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6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6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E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7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7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7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7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E2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28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28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28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8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8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V2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E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9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T2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E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0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0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0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0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0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0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E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1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1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1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1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E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2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2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2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2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2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V32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E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3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3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3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T33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E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4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4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4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4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4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4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E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5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5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5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5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6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6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6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6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6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6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V3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D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7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T37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8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8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8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8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8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8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D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9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9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9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9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4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0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0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0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0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0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V40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V18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V23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przejściowego deficytu budżetowego</t>
        </r>
      </text>
    </comment>
    <comment ref="F12" authorId="0">
      <text>
        <r>
          <rPr>
            <b/>
            <sz val="8"/>
            <rFont val="Tahoma"/>
            <family val="0"/>
          </rPr>
          <t>Wpisz prognozowaną w II kwartale spłatę rat wynikającą ze zawartej umowy na kredytownie przejściowego deficytu budżetowego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przejściowego deficytu budżetowego </t>
        </r>
      </text>
    </comment>
    <comment ref="F14" authorId="0">
      <text>
        <r>
          <rPr>
            <b/>
            <sz val="8"/>
            <rFont val="Tahoma"/>
            <family val="2"/>
          </rPr>
          <t>Wpisz prognozowaną w IV kwartale spłatę rat wynikającą ze zawartej umowy na kredytownie przejściowego deficytu budżetowego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przejściowego deficytu budżetowego 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przejściowego deficytu budżetowego 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Wpisz prognozowaną w III kwartale spłatę odsetek wynikającą ze zawartej umowy na kredytownie przejściowego deficytu budżetowego 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przejściowego deficytu budżetowego </t>
        </r>
      </text>
    </comment>
    <comment ref="D8" authorId="2">
      <text>
        <r>
          <rPr>
            <b/>
            <sz val="8"/>
            <color indexed="8"/>
            <rFont val="Times New Roman"/>
            <family val="1"/>
          </rPr>
          <t>Wpisz prognozowany stan długu na koniec roku budżetowego wynikający z zawartych umów o kredyty i pożyczki z bankami lub pożyczkodawcami</t>
        </r>
      </text>
    </comment>
    <comment ref="D11" authorId="2">
      <text>
        <r>
          <rPr>
            <b/>
            <sz val="8"/>
            <color indexed="8"/>
            <rFont val="Times New Roman"/>
            <family val="1"/>
          </rPr>
          <t>Wpisz prognozowaną w I kwartale spłatę rat kredytów i pożyczek wynikającą ze zawartych umów</t>
        </r>
      </text>
    </comment>
    <comment ref="D12" authorId="2">
      <text>
        <r>
          <rPr>
            <b/>
            <sz val="8"/>
            <color indexed="8"/>
            <rFont val="Times New Roman"/>
            <family val="1"/>
          </rPr>
          <t>Wpisz prognozowaną w II kwartale spłatę rat kredytów i pożyczek wynikającą ze zawartych umów</t>
        </r>
      </text>
    </comment>
    <comment ref="D13" authorId="2">
      <text>
        <r>
          <rPr>
            <b/>
            <sz val="8"/>
            <color indexed="8"/>
            <rFont val="Times New Roman"/>
            <family val="1"/>
          </rPr>
          <t>Wpisz prognozowaną w III kwartale spłatę rat kredytów i pożyczek wynikającą ze zawartych umów</t>
        </r>
      </text>
    </comment>
    <comment ref="D14" authorId="2">
      <text>
        <r>
          <rPr>
            <b/>
            <sz val="8"/>
            <color indexed="8"/>
            <rFont val="Times New Roman"/>
            <family val="1"/>
          </rPr>
          <t>Wpisz prognozowaną w IV kwartale spłatę rat kredytów i pożyczek wynikającą ze zawartych umów</t>
        </r>
      </text>
    </comment>
    <comment ref="D16" authorId="2">
      <text>
        <r>
          <rPr>
            <b/>
            <sz val="8"/>
            <color indexed="8"/>
            <rFont val="Times New Roman"/>
            <family val="1"/>
          </rPr>
          <t>Wpisz prognozowaną w I kwartale spłatę odsetek od kredytów i pożyczek wynikającą ze zawartych umów</t>
        </r>
      </text>
    </comment>
    <comment ref="D17" authorId="2">
      <text>
        <r>
          <rPr>
            <b/>
            <sz val="8"/>
            <color indexed="8"/>
            <rFont val="Times New Roman"/>
            <family val="1"/>
          </rPr>
          <t>Wpisz prognozowaną w II kwartale spłatę odsetek od kredytów i pożyczek wynikającą ze zawartych umów</t>
        </r>
      </text>
    </comment>
    <comment ref="D18" authorId="2">
      <text>
        <r>
          <rPr>
            <b/>
            <sz val="8"/>
            <color indexed="8"/>
            <rFont val="Times New Roman"/>
            <family val="1"/>
          </rPr>
          <t xml:space="preserve">Wpisz prognozowaną w III kwartale spłatę odsetek od kredytów i pożyczek wynikającą ze zawartych umów
</t>
        </r>
      </text>
    </comment>
    <comment ref="D19" authorId="2">
      <text>
        <r>
          <rPr>
            <b/>
            <sz val="8"/>
            <color indexed="8"/>
            <rFont val="Times New Roman"/>
            <family val="1"/>
          </rPr>
          <t xml:space="preserve">Wpisz prognozowaną w IV kwartale spłatę odsetek od kredytów i pożyczek wynikającą ze zawartych umów
</t>
        </r>
      </text>
    </comment>
    <comment ref="D20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D21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D22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D23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D24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D25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D26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D27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D28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D29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D30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D31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D32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D33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D34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D35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V8" authorId="2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V9" authorId="2">
      <text>
        <r>
          <rPr>
            <b/>
            <sz val="8"/>
            <color indexed="8"/>
            <rFont val="Times New Roman"/>
            <family val="1"/>
          </rPr>
          <t>Prognozowany dług w roku budżetowym</t>
        </r>
      </text>
    </comment>
    <comment ref="U10" authorId="2">
      <text>
        <r>
          <rPr>
            <b/>
            <sz val="8"/>
            <color indexed="8"/>
            <rFont val="Times New Roman"/>
            <family val="1"/>
          </rPr>
          <t>Suma spłat rat długu w roku budżetowym + poręczenia potencjalne</t>
        </r>
      </text>
    </comment>
    <comment ref="U15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U22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U23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U27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W11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 kwartale</t>
        </r>
      </text>
    </comment>
    <comment ref="W12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II kwartale</t>
        </r>
      </text>
    </comment>
    <comment ref="W13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III kwartale</t>
        </r>
      </text>
    </comment>
    <comment ref="W14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IV kwartale</t>
        </r>
      </text>
    </comment>
    <comment ref="W20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24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28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32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36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40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U16" authorId="2">
      <text>
        <r>
          <rPr>
            <b/>
            <sz val="8"/>
            <color indexed="8"/>
            <rFont val="Times New Roman"/>
            <family val="1"/>
          </rPr>
          <t xml:space="preserve">Suma spłat odsetek od długu w roku budżetowym w I kwartale
</t>
        </r>
      </text>
    </comment>
    <comment ref="U17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 w II kwartale</t>
        </r>
      </text>
    </comment>
    <comment ref="U18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 w III kwartale</t>
        </r>
      </text>
    </comment>
    <comment ref="U19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 w IV kwartale</t>
        </r>
      </text>
    </comment>
    <comment ref="U31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U35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U39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V10" authorId="2">
      <text>
        <r>
          <rPr>
            <b/>
            <sz val="8"/>
            <color indexed="8"/>
            <rFont val="Times New Roman"/>
            <family val="1"/>
          </rPr>
          <t>Suma spłat rat długu w roku budżetowym + zobowiązania wymagalne</t>
        </r>
      </text>
    </comment>
    <comment ref="V22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U26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V26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U30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V30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U34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V34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U38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V38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V27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V31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V35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V39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10" authorId="1">
      <text>
        <r>
          <rPr>
            <b/>
            <sz val="10"/>
            <rFont val="Tahoma"/>
            <family val="0"/>
          </rPr>
          <t>W tym roku należy wstawić wielkości wynikające ze sprawozdania za III kwartały</t>
        </r>
        <r>
          <rPr>
            <sz val="10"/>
            <rFont val="Tahoma"/>
            <family val="0"/>
          </rPr>
          <t xml:space="preserve">
</t>
        </r>
      </text>
    </comment>
    <comment ref="AA12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</text>
    </comment>
    <comment ref="AB12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A13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C12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B13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C13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A14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B14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C14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A15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B15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C15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A16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B16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AC16" authorId="1">
      <text>
        <r>
          <rPr>
            <b/>
            <sz val="10"/>
            <rFont val="Tahoma"/>
            <family val="0"/>
          </rPr>
          <t>Te wielkości należy wypełniać przy tworzeniu wieloletniej prognozy finansowej</t>
        </r>
        <r>
          <rPr>
            <sz val="10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41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1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4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4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4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42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42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2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2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2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42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D4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4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4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4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43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43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3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3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44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4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4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4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4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4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D4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4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45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45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5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4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4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4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46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46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6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6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6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46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D4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4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4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4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47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47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7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7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48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8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8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8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8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8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D4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4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4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49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49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9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9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5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5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5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50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50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0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0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0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50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D5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5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5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5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51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51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1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1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52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5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5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52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52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52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52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52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D5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5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5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5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53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53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3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3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5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5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5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54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54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4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4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4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54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D5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5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5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5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55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55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5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5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56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5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5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56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56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56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56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56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T4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U42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V42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U43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V43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V44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W44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T45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U46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V46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U47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V47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V4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W48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T4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U50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V50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U51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V51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V52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W52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T53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U54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V54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U55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V55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V5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W56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</commentList>
</comments>
</file>

<file path=xl/sharedStrings.xml><?xml version="1.0" encoding="utf-8"?>
<sst xmlns="http://schemas.openxmlformats.org/spreadsheetml/2006/main" count="328" uniqueCount="47">
  <si>
    <t>Rok</t>
  </si>
  <si>
    <t>kredyty i pożyczki</t>
  </si>
  <si>
    <t>zaciągnięte</t>
  </si>
  <si>
    <t>obligacje</t>
  </si>
  <si>
    <t>stan długu na 31.12.</t>
  </si>
  <si>
    <t>X</t>
  </si>
  <si>
    <t>poręczenia - potencjalne spłaty w roku</t>
  </si>
  <si>
    <t>inne zobowiąza-nia wymagalne</t>
  </si>
  <si>
    <t>dochody budżetu</t>
  </si>
  <si>
    <t>spłata rat</t>
  </si>
  <si>
    <t>w tym: I kw.</t>
  </si>
  <si>
    <t>w tym: II kw.</t>
  </si>
  <si>
    <t>w tym: III kw.</t>
  </si>
  <si>
    <t>w tym: IV kw.</t>
  </si>
  <si>
    <t>spłata odsetek</t>
  </si>
  <si>
    <t>wartości ogółem</t>
  </si>
  <si>
    <t xml:space="preserve">dług </t>
  </si>
  <si>
    <t>przewidywane</t>
  </si>
  <si>
    <t>wyemitowane</t>
  </si>
  <si>
    <t>transza długu</t>
  </si>
  <si>
    <t>na podst. art. 82 u.1 pkt 1</t>
  </si>
  <si>
    <t>na podst. art. 82 u.1 pkt 2 i 3</t>
  </si>
  <si>
    <t>na podst. art. 169 u. 3</t>
  </si>
  <si>
    <t>wskaźnik % art. 169 u.f.p</t>
  </si>
  <si>
    <t>wskaźnik % art. 170 u.f.p</t>
  </si>
  <si>
    <t>WYLICZENIA wg ustawy z 2005 roku</t>
  </si>
  <si>
    <t>Wyliczenia wg ustawy z 2009 roku</t>
  </si>
  <si>
    <t>Dochody budżetu ogółem</t>
  </si>
  <si>
    <t>w 2010 roku</t>
  </si>
  <si>
    <t>w 2009 roku</t>
  </si>
  <si>
    <t>w 2008 roku</t>
  </si>
  <si>
    <t>w 2007 roku</t>
  </si>
  <si>
    <t>Dochody bieżące</t>
  </si>
  <si>
    <t>Dochody ze sprzedaży majątku</t>
  </si>
  <si>
    <t>Wydatki bieżące</t>
  </si>
  <si>
    <t>w 2011 roku</t>
  </si>
  <si>
    <t>w 2012 roku</t>
  </si>
  <si>
    <t>w 2013 roku</t>
  </si>
  <si>
    <t>w 2014 roku</t>
  </si>
  <si>
    <t>w 2015 roku</t>
  </si>
  <si>
    <t>Relacja planowana</t>
  </si>
  <si>
    <t>Relacja z lat ubiegłych</t>
  </si>
  <si>
    <t>x</t>
  </si>
  <si>
    <t>PROGNOZA DŁUGU NA ROK 2010 zgodna z ustawą o finansach publicznych z dania 30 czerwca 2005 r. oraz z wyliczeniami zgodnymi z ustawą o finansach publicznych z dnia 27 sierpnia 2009 r.</t>
  </si>
  <si>
    <t>`</t>
  </si>
  <si>
    <t>Urząd Gminy Kwidzyn</t>
  </si>
  <si>
    <t>Wymagane informacje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</si>
</sst>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ck">
        <color indexed="8"/>
      </right>
      <top>
        <color indexed="63"/>
      </top>
      <bottom style="thick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ck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4" fontId="1" fillId="0" borderId="2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 applyProtection="1">
      <alignment/>
      <protection locked="0"/>
    </xf>
    <xf numFmtId="4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 applyProtection="1">
      <alignment/>
      <protection locked="0"/>
    </xf>
    <xf numFmtId="3" fontId="1" fillId="0" borderId="24" xfId="0" applyNumberFormat="1" applyFont="1" applyBorder="1" applyAlignment="1">
      <alignment/>
    </xf>
    <xf numFmtId="3" fontId="1" fillId="0" borderId="24" xfId="0" applyNumberFormat="1" applyFont="1" applyBorder="1" applyAlignment="1" applyProtection="1">
      <alignment/>
      <protection locked="0"/>
    </xf>
    <xf numFmtId="3" fontId="1" fillId="0" borderId="25" xfId="0" applyNumberFormat="1" applyFont="1" applyBorder="1" applyAlignment="1" applyProtection="1">
      <alignment/>
      <protection locked="0"/>
    </xf>
    <xf numFmtId="3" fontId="1" fillId="0" borderId="26" xfId="0" applyNumberFormat="1" applyFont="1" applyBorder="1" applyAlignment="1">
      <alignment/>
    </xf>
    <xf numFmtId="3" fontId="1" fillId="0" borderId="26" xfId="0" applyNumberFormat="1" applyFont="1" applyBorder="1" applyAlignment="1" applyProtection="1">
      <alignment/>
      <protection locked="0"/>
    </xf>
    <xf numFmtId="3" fontId="1" fillId="0" borderId="23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 applyProtection="1">
      <alignment/>
      <protection locked="0"/>
    </xf>
    <xf numFmtId="4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4" fontId="1" fillId="0" borderId="3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3" fontId="1" fillId="0" borderId="34" xfId="0" applyNumberFormat="1" applyFont="1" applyBorder="1" applyAlignment="1" applyProtection="1">
      <alignment horizontal="right" vertical="center"/>
      <protection locked="0"/>
    </xf>
    <xf numFmtId="3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/>
    </xf>
    <xf numFmtId="3" fontId="1" fillId="0" borderId="35" xfId="0" applyNumberFormat="1" applyFont="1" applyBorder="1" applyAlignment="1" applyProtection="1">
      <alignment/>
      <protection locked="0"/>
    </xf>
    <xf numFmtId="3" fontId="1" fillId="0" borderId="36" xfId="0" applyNumberFormat="1" applyFont="1" applyBorder="1" applyAlignment="1" applyProtection="1">
      <alignment/>
      <protection locked="0"/>
    </xf>
    <xf numFmtId="3" fontId="1" fillId="0" borderId="37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 horizontal="center" vertical="center"/>
      <protection/>
    </xf>
    <xf numFmtId="3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3" fontId="1" fillId="0" borderId="39" xfId="0" applyNumberFormat="1" applyFont="1" applyBorder="1" applyAlignment="1" applyProtection="1">
      <alignment/>
      <protection locked="0"/>
    </xf>
    <xf numFmtId="3" fontId="1" fillId="0" borderId="40" xfId="0" applyNumberFormat="1" applyFont="1" applyBorder="1" applyAlignment="1">
      <alignment/>
    </xf>
    <xf numFmtId="3" fontId="1" fillId="0" borderId="40" xfId="0" applyNumberFormat="1" applyFont="1" applyBorder="1" applyAlignment="1" applyProtection="1">
      <alignment/>
      <protection locked="0"/>
    </xf>
    <xf numFmtId="3" fontId="1" fillId="0" borderId="41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22" xfId="0" applyNumberFormat="1" applyFont="1" applyBorder="1" applyAlignment="1" applyProtection="1">
      <alignment horizontal="center" vertical="center"/>
      <protection locked="0"/>
    </xf>
    <xf numFmtId="3" fontId="1" fillId="0" borderId="22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4" fillId="0" borderId="22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1" fillId="0" borderId="35" xfId="0" applyNumberFormat="1" applyFont="1" applyBorder="1" applyAlignment="1" applyProtection="1">
      <alignment horizontal="right"/>
      <protection locked="0"/>
    </xf>
    <xf numFmtId="3" fontId="1" fillId="0" borderId="40" xfId="0" applyNumberFormat="1" applyFont="1" applyBorder="1" applyAlignment="1" applyProtection="1">
      <alignment horizontal="right"/>
      <protection locked="0"/>
    </xf>
    <xf numFmtId="3" fontId="1" fillId="0" borderId="24" xfId="0" applyNumberFormat="1" applyFont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28" xfId="0" applyNumberFormat="1" applyFont="1" applyBorder="1" applyAlignment="1">
      <alignment/>
    </xf>
    <xf numFmtId="3" fontId="1" fillId="0" borderId="28" xfId="0" applyNumberFormat="1" applyFont="1" applyBorder="1" applyAlignment="1" applyProtection="1">
      <alignment horizontal="right"/>
      <protection locked="0"/>
    </xf>
    <xf numFmtId="3" fontId="1" fillId="0" borderId="42" xfId="0" applyNumberFormat="1" applyFont="1" applyBorder="1" applyAlignment="1">
      <alignment/>
    </xf>
    <xf numFmtId="3" fontId="1" fillId="0" borderId="20" xfId="0" applyNumberFormat="1" applyFont="1" applyBorder="1" applyAlignment="1" applyProtection="1">
      <alignment horizontal="right"/>
      <protection locked="0"/>
    </xf>
    <xf numFmtId="3" fontId="1" fillId="0" borderId="28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43" xfId="0" applyNumberFormat="1" applyFont="1" applyBorder="1" applyAlignment="1" applyProtection="1">
      <alignment/>
      <protection locked="0"/>
    </xf>
    <xf numFmtId="3" fontId="1" fillId="0" borderId="44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 applyProtection="1">
      <alignment horizontal="right"/>
      <protection locked="0"/>
    </xf>
    <xf numFmtId="4" fontId="1" fillId="0" borderId="43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 applyProtection="1">
      <alignment/>
      <protection/>
    </xf>
    <xf numFmtId="3" fontId="1" fillId="0" borderId="28" xfId="0" applyNumberFormat="1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 applyProtection="1">
      <alignment horizontal="right"/>
      <protection locked="0"/>
    </xf>
    <xf numFmtId="3" fontId="1" fillId="0" borderId="47" xfId="0" applyNumberFormat="1" applyFont="1" applyBorder="1" applyAlignment="1" applyProtection="1">
      <alignment/>
      <protection/>
    </xf>
    <xf numFmtId="3" fontId="1" fillId="0" borderId="48" xfId="0" applyNumberFormat="1" applyFont="1" applyBorder="1" applyAlignment="1">
      <alignment/>
    </xf>
    <xf numFmtId="3" fontId="1" fillId="0" borderId="38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39" xfId="0" applyNumberFormat="1" applyFont="1" applyBorder="1" applyAlignment="1" applyProtection="1">
      <alignment/>
      <protection/>
    </xf>
    <xf numFmtId="3" fontId="1" fillId="0" borderId="49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/>
    </xf>
    <xf numFmtId="3" fontId="1" fillId="0" borderId="3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4" fontId="1" fillId="0" borderId="57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8" xfId="0" applyNumberFormat="1" applyFont="1" applyBorder="1" applyAlignment="1" applyProtection="1">
      <alignment horizontal="right"/>
      <protection locked="0"/>
    </xf>
    <xf numFmtId="3" fontId="1" fillId="0" borderId="58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1" xfId="0" applyNumberFormat="1" applyFont="1" applyBorder="1" applyAlignment="1" applyProtection="1">
      <alignment/>
      <protection/>
    </xf>
    <xf numFmtId="3" fontId="1" fillId="0" borderId="64" xfId="0" applyNumberFormat="1" applyFont="1" applyBorder="1" applyAlignment="1">
      <alignment/>
    </xf>
    <xf numFmtId="4" fontId="1" fillId="0" borderId="65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3" fontId="1" fillId="0" borderId="57" xfId="0" applyNumberFormat="1" applyFont="1" applyBorder="1" applyAlignment="1" applyProtection="1">
      <alignment/>
      <protection locked="0"/>
    </xf>
    <xf numFmtId="3" fontId="1" fillId="0" borderId="66" xfId="0" applyNumberFormat="1" applyFont="1" applyBorder="1" applyAlignment="1" applyProtection="1">
      <alignment/>
      <protection locked="0"/>
    </xf>
    <xf numFmtId="3" fontId="1" fillId="0" borderId="47" xfId="0" applyNumberFormat="1" applyFont="1" applyBorder="1" applyAlignment="1" applyProtection="1">
      <alignment/>
      <protection locked="0"/>
    </xf>
    <xf numFmtId="3" fontId="1" fillId="0" borderId="38" xfId="0" applyNumberFormat="1" applyFont="1" applyBorder="1" applyAlignment="1" applyProtection="1">
      <alignment/>
      <protection locked="0"/>
    </xf>
    <xf numFmtId="3" fontId="1" fillId="0" borderId="67" xfId="0" applyNumberFormat="1" applyFont="1" applyBorder="1" applyAlignment="1" applyProtection="1">
      <alignment/>
      <protection locked="0"/>
    </xf>
    <xf numFmtId="3" fontId="1" fillId="0" borderId="68" xfId="0" applyNumberFormat="1" applyFont="1" applyBorder="1" applyAlignment="1">
      <alignment/>
    </xf>
    <xf numFmtId="3" fontId="1" fillId="0" borderId="68" xfId="0" applyNumberFormat="1" applyFont="1" applyBorder="1" applyAlignment="1" applyProtection="1">
      <alignment/>
      <protection locked="0"/>
    </xf>
    <xf numFmtId="3" fontId="1" fillId="0" borderId="69" xfId="0" applyNumberFormat="1" applyFont="1" applyBorder="1" applyAlignment="1">
      <alignment/>
    </xf>
    <xf numFmtId="3" fontId="1" fillId="0" borderId="70" xfId="0" applyNumberFormat="1" applyFont="1" applyBorder="1" applyAlignment="1" applyProtection="1">
      <alignment/>
      <protection locked="0"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 horizontal="right"/>
    </xf>
    <xf numFmtId="3" fontId="1" fillId="0" borderId="73" xfId="0" applyNumberFormat="1" applyFont="1" applyBorder="1" applyAlignment="1">
      <alignment horizontal="right" vertical="center"/>
    </xf>
    <xf numFmtId="3" fontId="1" fillId="0" borderId="74" xfId="0" applyNumberFormat="1" applyFont="1" applyBorder="1" applyAlignment="1">
      <alignment horizontal="right"/>
    </xf>
    <xf numFmtId="4" fontId="4" fillId="0" borderId="75" xfId="0" applyNumberFormat="1" applyFont="1" applyBorder="1" applyAlignment="1">
      <alignment/>
    </xf>
    <xf numFmtId="4" fontId="4" fillId="0" borderId="76" xfId="0" applyNumberFormat="1" applyFont="1" applyBorder="1" applyAlignment="1">
      <alignment/>
    </xf>
    <xf numFmtId="4" fontId="1" fillId="0" borderId="77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right"/>
    </xf>
    <xf numFmtId="4" fontId="4" fillId="0" borderId="79" xfId="0" applyNumberFormat="1" applyFont="1" applyBorder="1" applyAlignment="1">
      <alignment/>
    </xf>
    <xf numFmtId="3" fontId="1" fillId="0" borderId="80" xfId="0" applyNumberFormat="1" applyFont="1" applyBorder="1" applyAlignment="1">
      <alignment horizontal="right"/>
    </xf>
    <xf numFmtId="0" fontId="0" fillId="0" borderId="58" xfId="0" applyBorder="1" applyAlignment="1">
      <alignment horizontal="center" vertical="center" wrapText="1"/>
    </xf>
    <xf numFmtId="0" fontId="0" fillId="0" borderId="80" xfId="0" applyBorder="1" applyAlignment="1">
      <alignment/>
    </xf>
    <xf numFmtId="3" fontId="1" fillId="0" borderId="81" xfId="0" applyNumberFormat="1" applyFont="1" applyBorder="1" applyAlignment="1">
      <alignment horizontal="right"/>
    </xf>
    <xf numFmtId="3" fontId="1" fillId="0" borderId="82" xfId="0" applyNumberFormat="1" applyFont="1" applyBorder="1" applyAlignment="1">
      <alignment horizontal="right"/>
    </xf>
    <xf numFmtId="3" fontId="1" fillId="0" borderId="83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3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>
      <alignment horizontal="center" vertical="center"/>
    </xf>
    <xf numFmtId="4" fontId="0" fillId="0" borderId="26" xfId="0" applyNumberFormat="1" applyBorder="1" applyAlignment="1">
      <alignment/>
    </xf>
    <xf numFmtId="0" fontId="3" fillId="0" borderId="26" xfId="0" applyFont="1" applyBorder="1" applyAlignment="1">
      <alignment horizontal="center"/>
    </xf>
    <xf numFmtId="0" fontId="2" fillId="0" borderId="8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3" fontId="1" fillId="0" borderId="86" xfId="0" applyNumberFormat="1" applyFont="1" applyBorder="1" applyAlignment="1">
      <alignment horizontal="right" vertical="center"/>
    </xf>
    <xf numFmtId="4" fontId="1" fillId="0" borderId="87" xfId="0" applyNumberFormat="1" applyFont="1" applyBorder="1" applyAlignment="1">
      <alignment horizontal="center" vertical="center"/>
    </xf>
    <xf numFmtId="4" fontId="4" fillId="0" borderId="88" xfId="0" applyNumberFormat="1" applyFont="1" applyBorder="1" applyAlignment="1">
      <alignment/>
    </xf>
    <xf numFmtId="4" fontId="4" fillId="0" borderId="89" xfId="0" applyNumberFormat="1" applyFont="1" applyBorder="1" applyAlignment="1">
      <alignment/>
    </xf>
    <xf numFmtId="4" fontId="1" fillId="0" borderId="90" xfId="0" applyNumberFormat="1" applyFont="1" applyBorder="1" applyAlignment="1">
      <alignment horizontal="center" vertical="center"/>
    </xf>
    <xf numFmtId="4" fontId="1" fillId="0" borderId="52" xfId="0" applyNumberFormat="1" applyFont="1" applyBorder="1" applyAlignment="1">
      <alignment horizontal="center" vertical="center"/>
    </xf>
    <xf numFmtId="0" fontId="0" fillId="0" borderId="91" xfId="0" applyBorder="1" applyAlignment="1">
      <alignment horizontal="center"/>
    </xf>
    <xf numFmtId="3" fontId="1" fillId="0" borderId="92" xfId="0" applyNumberFormat="1" applyFont="1" applyBorder="1" applyAlignment="1">
      <alignment horizontal="right"/>
    </xf>
    <xf numFmtId="3" fontId="1" fillId="0" borderId="93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3" fontId="1" fillId="0" borderId="9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4" fontId="1" fillId="0" borderId="95" xfId="0" applyNumberFormat="1" applyFont="1" applyBorder="1" applyAlignment="1">
      <alignment horizontal="center" vertical="center"/>
    </xf>
    <xf numFmtId="4" fontId="4" fillId="0" borderId="96" xfId="0" applyNumberFormat="1" applyFont="1" applyBorder="1" applyAlignment="1">
      <alignment/>
    </xf>
    <xf numFmtId="4" fontId="4" fillId="0" borderId="97" xfId="0" applyNumberFormat="1" applyFont="1" applyBorder="1" applyAlignment="1">
      <alignment/>
    </xf>
    <xf numFmtId="3" fontId="1" fillId="0" borderId="26" xfId="0" applyNumberFormat="1" applyFont="1" applyBorder="1" applyAlignment="1" applyProtection="1">
      <alignment horizontal="right"/>
      <protection locked="0"/>
    </xf>
    <xf numFmtId="3" fontId="1" fillId="0" borderId="98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" fillId="0" borderId="10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60"/>
  <sheetViews>
    <sheetView tabSelected="1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9.00390625" defaultRowHeight="12.75"/>
  <cols>
    <col min="1" max="1" width="4.75390625" style="0" customWidth="1"/>
    <col min="2" max="2" width="15.375" style="0" customWidth="1"/>
    <col min="3" max="3" width="9.875" style="0" customWidth="1"/>
    <col min="4" max="4" width="10.75390625" style="0" customWidth="1"/>
    <col min="5" max="6" width="11.125" style="0" customWidth="1"/>
    <col min="7" max="7" width="11.625" style="0" bestFit="1" customWidth="1"/>
    <col min="8" max="8" width="10.125" style="0" customWidth="1"/>
    <col min="9" max="10" width="9.25390625" style="0" bestFit="1" customWidth="1"/>
    <col min="11" max="11" width="10.625" style="0" bestFit="1" customWidth="1"/>
    <col min="12" max="13" width="10.375" style="0" customWidth="1"/>
    <col min="14" max="14" width="11.375" style="0" customWidth="1"/>
    <col min="15" max="15" width="9.25390625" style="0" bestFit="1" customWidth="1"/>
    <col min="16" max="19" width="0" style="0" hidden="1" customWidth="1"/>
    <col min="20" max="20" width="16.625" style="0" customWidth="1"/>
    <col min="21" max="21" width="15.125" style="0" customWidth="1"/>
    <col min="22" max="22" width="16.625" style="0" customWidth="1"/>
    <col min="23" max="24" width="11.25390625" style="0" customWidth="1"/>
    <col min="25" max="25" width="13.75390625" style="0" customWidth="1"/>
    <col min="26" max="26" width="11.875" style="0" customWidth="1"/>
    <col min="27" max="27" width="15.375" style="0" bestFit="1" customWidth="1"/>
    <col min="28" max="28" width="10.875" style="0" customWidth="1"/>
    <col min="30" max="30" width="16.625" style="0" bestFit="1" customWidth="1"/>
    <col min="31" max="31" width="20.00390625" style="0" bestFit="1" customWidth="1"/>
  </cols>
  <sheetData>
    <row r="1" spans="1:19" ht="12.75">
      <c r="A1" s="122"/>
      <c r="B1" s="122"/>
      <c r="C1" s="99" t="s">
        <v>43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31" ht="12.75">
      <c r="A2" s="122"/>
      <c r="B2" s="122"/>
      <c r="C2" s="122" t="s">
        <v>45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68" t="s">
        <v>25</v>
      </c>
      <c r="Y2" s="176" t="s">
        <v>26</v>
      </c>
      <c r="Z2" s="176"/>
      <c r="AA2" s="176"/>
      <c r="AB2" s="176"/>
      <c r="AC2" s="176"/>
      <c r="AD2" s="176"/>
      <c r="AE2" s="176"/>
    </row>
    <row r="3" spans="1:19" ht="15.75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31" ht="13.5" customHeight="1" thickTop="1">
      <c r="A4" s="199" t="s">
        <v>0</v>
      </c>
      <c r="B4" s="203" t="s">
        <v>46</v>
      </c>
      <c r="C4" s="186" t="s">
        <v>1</v>
      </c>
      <c r="D4" s="187"/>
      <c r="E4" s="187"/>
      <c r="F4" s="187"/>
      <c r="G4" s="187"/>
      <c r="H4" s="188"/>
      <c r="I4" s="186" t="s">
        <v>3</v>
      </c>
      <c r="J4" s="187"/>
      <c r="K4" s="187"/>
      <c r="L4" s="187"/>
      <c r="M4" s="188"/>
      <c r="N4" s="189" t="s">
        <v>6</v>
      </c>
      <c r="O4" s="192" t="s">
        <v>7</v>
      </c>
      <c r="P4" s="46"/>
      <c r="Q4" s="46"/>
      <c r="R4" s="46"/>
      <c r="S4" s="46"/>
      <c r="T4" s="195" t="s">
        <v>8</v>
      </c>
      <c r="U4" s="181" t="s">
        <v>15</v>
      </c>
      <c r="V4" s="181" t="s">
        <v>23</v>
      </c>
      <c r="W4" s="198" t="s">
        <v>24</v>
      </c>
      <c r="X4" s="147"/>
      <c r="Z4" s="177" t="s">
        <v>27</v>
      </c>
      <c r="AA4" s="177" t="s">
        <v>32</v>
      </c>
      <c r="AB4" s="177" t="s">
        <v>33</v>
      </c>
      <c r="AC4" s="177" t="s">
        <v>34</v>
      </c>
      <c r="AD4" s="177" t="s">
        <v>40</v>
      </c>
      <c r="AE4" s="177" t="s">
        <v>41</v>
      </c>
    </row>
    <row r="5" spans="1:31" ht="12.75">
      <c r="A5" s="200"/>
      <c r="B5" s="204"/>
      <c r="C5" s="209" t="s">
        <v>2</v>
      </c>
      <c r="D5" s="210"/>
      <c r="E5" s="211"/>
      <c r="F5" s="201" t="s">
        <v>17</v>
      </c>
      <c r="G5" s="202"/>
      <c r="H5" s="205"/>
      <c r="I5" s="201" t="s">
        <v>18</v>
      </c>
      <c r="J5" s="202"/>
      <c r="K5" s="206" t="s">
        <v>17</v>
      </c>
      <c r="L5" s="207"/>
      <c r="M5" s="208"/>
      <c r="N5" s="190"/>
      <c r="O5" s="193"/>
      <c r="P5" s="46"/>
      <c r="Q5" s="46"/>
      <c r="R5" s="46"/>
      <c r="S5" s="46"/>
      <c r="T5" s="196"/>
      <c r="U5" s="182"/>
      <c r="V5" s="182"/>
      <c r="W5" s="193"/>
      <c r="X5" s="142"/>
      <c r="Y5" s="147"/>
      <c r="Z5" s="177"/>
      <c r="AA5" s="177"/>
      <c r="AB5" s="177"/>
      <c r="AC5" s="177"/>
      <c r="AD5" s="177"/>
      <c r="AE5" s="177"/>
    </row>
    <row r="6" spans="1:31" ht="30.75" customHeight="1" thickBot="1">
      <c r="A6" s="200"/>
      <c r="B6" s="204"/>
      <c r="C6" s="153" t="s">
        <v>20</v>
      </c>
      <c r="D6" s="154" t="s">
        <v>21</v>
      </c>
      <c r="E6" s="155" t="s">
        <v>22</v>
      </c>
      <c r="F6" s="153" t="s">
        <v>20</v>
      </c>
      <c r="G6" s="154" t="s">
        <v>21</v>
      </c>
      <c r="H6" s="155" t="s">
        <v>22</v>
      </c>
      <c r="I6" s="154" t="s">
        <v>21</v>
      </c>
      <c r="J6" s="155" t="s">
        <v>22</v>
      </c>
      <c r="K6" s="153" t="s">
        <v>20</v>
      </c>
      <c r="L6" s="154" t="s">
        <v>21</v>
      </c>
      <c r="M6" s="155" t="s">
        <v>22</v>
      </c>
      <c r="N6" s="191"/>
      <c r="O6" s="194"/>
      <c r="P6" s="46"/>
      <c r="Q6" s="46"/>
      <c r="R6" s="46"/>
      <c r="S6" s="46"/>
      <c r="T6" s="197"/>
      <c r="U6" s="183"/>
      <c r="V6" s="183"/>
      <c r="W6" s="194"/>
      <c r="X6" s="142"/>
      <c r="Y6" s="147"/>
      <c r="Z6" s="177"/>
      <c r="AA6" s="177"/>
      <c r="AB6" s="177"/>
      <c r="AC6" s="177"/>
      <c r="AD6" s="177"/>
      <c r="AE6" s="177"/>
    </row>
    <row r="7" spans="1:31" ht="16.5" customHeight="1" thickBot="1">
      <c r="A7" s="4">
        <v>1</v>
      </c>
      <c r="B7" s="5">
        <v>2</v>
      </c>
      <c r="C7" s="8">
        <v>3</v>
      </c>
      <c r="D7" s="5">
        <v>4</v>
      </c>
      <c r="E7" s="10">
        <v>5</v>
      </c>
      <c r="F7" s="8">
        <v>6</v>
      </c>
      <c r="G7" s="13">
        <v>7</v>
      </c>
      <c r="H7" s="53">
        <v>8</v>
      </c>
      <c r="I7" s="5">
        <v>9</v>
      </c>
      <c r="J7" s="10">
        <v>10</v>
      </c>
      <c r="K7" s="8">
        <v>11</v>
      </c>
      <c r="L7" s="53">
        <v>12</v>
      </c>
      <c r="M7" s="5">
        <v>13</v>
      </c>
      <c r="N7" s="7">
        <v>14</v>
      </c>
      <c r="O7" s="16">
        <v>15</v>
      </c>
      <c r="P7" s="73"/>
      <c r="Q7" s="73"/>
      <c r="R7" s="73"/>
      <c r="S7" s="73"/>
      <c r="T7" s="4">
        <v>16</v>
      </c>
      <c r="U7" s="5">
        <v>17</v>
      </c>
      <c r="V7" s="162">
        <v>18</v>
      </c>
      <c r="W7" s="7">
        <v>19</v>
      </c>
      <c r="X7" s="73"/>
      <c r="Z7" s="177"/>
      <c r="AA7" s="177"/>
      <c r="AB7" s="177"/>
      <c r="AC7" s="177"/>
      <c r="AD7" s="177"/>
      <c r="AE7" s="177"/>
    </row>
    <row r="8" spans="1:31" ht="16.5" customHeight="1" thickBot="1">
      <c r="A8" s="168">
        <v>2009</v>
      </c>
      <c r="B8" s="6" t="s">
        <v>4</v>
      </c>
      <c r="C8" s="18" t="s">
        <v>5</v>
      </c>
      <c r="D8" s="127">
        <v>7506932</v>
      </c>
      <c r="E8" s="52"/>
      <c r="F8" s="18" t="s">
        <v>5</v>
      </c>
      <c r="G8" s="51" t="s">
        <v>5</v>
      </c>
      <c r="H8" s="93" t="s">
        <v>5</v>
      </c>
      <c r="I8" s="50"/>
      <c r="J8" s="126"/>
      <c r="K8" s="18" t="s">
        <v>5</v>
      </c>
      <c r="L8" s="20" t="s">
        <v>5</v>
      </c>
      <c r="M8" s="19" t="s">
        <v>5</v>
      </c>
      <c r="N8" s="97"/>
      <c r="O8" s="90"/>
      <c r="P8" s="74"/>
      <c r="Q8" s="74"/>
      <c r="R8" s="74"/>
      <c r="S8" s="74"/>
      <c r="T8" s="82">
        <v>25410199</v>
      </c>
      <c r="V8" s="163">
        <f>D8+I8+O8</f>
        <v>7506932</v>
      </c>
      <c r="W8" s="165">
        <f>V8/T8*100</f>
        <v>29.542987837285335</v>
      </c>
      <c r="X8" s="169"/>
      <c r="Y8" s="152" t="s">
        <v>31</v>
      </c>
      <c r="Z8" s="148">
        <v>28296732</v>
      </c>
      <c r="AA8" s="148">
        <v>22509732</v>
      </c>
      <c r="AB8" s="148">
        <v>5787000</v>
      </c>
      <c r="AC8" s="149">
        <v>21280240</v>
      </c>
      <c r="AD8" s="150" t="s">
        <v>42</v>
      </c>
      <c r="AE8" s="150" t="s">
        <v>42</v>
      </c>
    </row>
    <row r="9" spans="1:31" ht="16.5" customHeight="1">
      <c r="A9" s="178">
        <v>2010</v>
      </c>
      <c r="B9" s="1" t="s">
        <v>16</v>
      </c>
      <c r="C9" s="44"/>
      <c r="D9" s="94">
        <f>D8</f>
        <v>7506932</v>
      </c>
      <c r="E9" s="45">
        <f>E8</f>
        <v>0</v>
      </c>
      <c r="F9" s="44"/>
      <c r="G9" s="29">
        <v>6971900</v>
      </c>
      <c r="H9" s="54"/>
      <c r="I9" s="91">
        <f>I8</f>
        <v>0</v>
      </c>
      <c r="J9" s="95">
        <f>J8</f>
        <v>0</v>
      </c>
      <c r="K9" s="44"/>
      <c r="L9" s="3"/>
      <c r="M9" s="33"/>
      <c r="N9" s="3">
        <v>42000</v>
      </c>
      <c r="O9" s="96">
        <f>O8</f>
        <v>0</v>
      </c>
      <c r="P9" s="69"/>
      <c r="Q9" s="69"/>
      <c r="R9" s="69"/>
      <c r="S9" s="69"/>
      <c r="T9" s="83">
        <v>25795000</v>
      </c>
      <c r="U9" s="143"/>
      <c r="V9" s="164">
        <f>G9+L9</f>
        <v>6971900</v>
      </c>
      <c r="W9" s="170" t="s">
        <v>5</v>
      </c>
      <c r="X9" s="98"/>
      <c r="Y9" s="152" t="s">
        <v>30</v>
      </c>
      <c r="Z9" s="148">
        <v>25728563</v>
      </c>
      <c r="AA9" s="148">
        <v>24589604</v>
      </c>
      <c r="AB9" s="148">
        <v>1138959</v>
      </c>
      <c r="AC9" s="149">
        <v>22990261</v>
      </c>
      <c r="AD9" s="150" t="s">
        <v>42</v>
      </c>
      <c r="AE9" s="150" t="s">
        <v>42</v>
      </c>
    </row>
    <row r="10" spans="1:31" ht="16.5" customHeight="1" thickBot="1">
      <c r="A10" s="184"/>
      <c r="B10" s="21" t="s">
        <v>9</v>
      </c>
      <c r="C10" s="25">
        <f aca="true" t="shared" si="0" ref="C10:O10">SUM(C11:C14)</f>
        <v>0</v>
      </c>
      <c r="D10" s="128">
        <f>SUM(D11:D14)</f>
        <v>1816900</v>
      </c>
      <c r="E10" s="27">
        <f t="shared" si="0"/>
        <v>0</v>
      </c>
      <c r="F10" s="25">
        <f>SUM(F11:F14)</f>
        <v>300000</v>
      </c>
      <c r="G10" s="30">
        <f t="shared" si="0"/>
        <v>0</v>
      </c>
      <c r="H10" s="55">
        <f>SUM(H11:H14)</f>
        <v>0</v>
      </c>
      <c r="I10" s="47">
        <f t="shared" si="0"/>
        <v>0</v>
      </c>
      <c r="J10" s="55">
        <f t="shared" si="0"/>
        <v>0</v>
      </c>
      <c r="K10" s="25">
        <f>SUM(K11:K14)</f>
        <v>0</v>
      </c>
      <c r="L10" s="22">
        <f t="shared" si="0"/>
        <v>0</v>
      </c>
      <c r="M10" s="27">
        <f t="shared" si="0"/>
        <v>0</v>
      </c>
      <c r="N10" s="27">
        <f t="shared" si="0"/>
        <v>0</v>
      </c>
      <c r="O10" s="76">
        <f t="shared" si="0"/>
        <v>0</v>
      </c>
      <c r="P10" s="70"/>
      <c r="Q10" s="70"/>
      <c r="R10" s="70"/>
      <c r="S10" s="70"/>
      <c r="T10" s="84"/>
      <c r="U10" s="134">
        <f>D10+G10+I10+L10+N10</f>
        <v>1816900</v>
      </c>
      <c r="V10" s="156">
        <f>D10+G10+I10+L10+O10</f>
        <v>1816900</v>
      </c>
      <c r="W10" s="161" t="s">
        <v>5</v>
      </c>
      <c r="X10" s="98"/>
      <c r="Y10" s="152" t="s">
        <v>29</v>
      </c>
      <c r="Z10" s="148">
        <v>25725187</v>
      </c>
      <c r="AA10" s="148">
        <v>24952787</v>
      </c>
      <c r="AB10" s="148">
        <v>772400</v>
      </c>
      <c r="AC10" s="149">
        <v>24801167</v>
      </c>
      <c r="AD10" s="150" t="s">
        <v>42</v>
      </c>
      <c r="AE10" s="150" t="s">
        <v>42</v>
      </c>
    </row>
    <row r="11" spans="1:31" ht="16.5" customHeight="1">
      <c r="A11" s="184"/>
      <c r="B11" s="21" t="s">
        <v>10</v>
      </c>
      <c r="C11" s="26"/>
      <c r="D11" s="129">
        <v>418600</v>
      </c>
      <c r="E11" s="28"/>
      <c r="F11" s="26"/>
      <c r="G11" s="31"/>
      <c r="H11" s="56"/>
      <c r="I11" s="48"/>
      <c r="J11" s="56"/>
      <c r="K11" s="26"/>
      <c r="L11" s="23"/>
      <c r="M11" s="28"/>
      <c r="N11" s="60"/>
      <c r="O11" s="77"/>
      <c r="P11" s="72"/>
      <c r="Q11" s="72"/>
      <c r="R11" s="72"/>
      <c r="S11" s="72"/>
      <c r="T11" s="84" t="s">
        <v>5</v>
      </c>
      <c r="U11" s="134">
        <f>D11+G11+I11+L11+N11</f>
        <v>418600</v>
      </c>
      <c r="V11" s="156">
        <f>D11+G11+I11+L11+O11</f>
        <v>418600</v>
      </c>
      <c r="W11" s="158">
        <f>(V8+V9-V11)/T9*100</f>
        <v>54.507586741616585</v>
      </c>
      <c r="X11" s="167"/>
      <c r="Y11" s="152" t="s">
        <v>28</v>
      </c>
      <c r="Z11" s="148">
        <v>25795000</v>
      </c>
      <c r="AA11" s="148">
        <v>25079000</v>
      </c>
      <c r="AB11" s="148">
        <v>716000</v>
      </c>
      <c r="AC11" s="149">
        <v>24743644</v>
      </c>
      <c r="AD11" s="151">
        <f>(U10+U15)/T9*100</f>
        <v>9.470827679782904</v>
      </c>
      <c r="AE11" s="151">
        <f aca="true" t="shared" si="1" ref="AE11:AE16">1/3*((AA8+AB8-AC8)/Z8+(AA9+AB9-AC9)/Z9+(AA10+AB10-AC10)/Z10)*100</f>
        <v>13.010350870709097</v>
      </c>
    </row>
    <row r="12" spans="1:31" ht="16.5" customHeight="1">
      <c r="A12" s="184"/>
      <c r="B12" s="21" t="s">
        <v>11</v>
      </c>
      <c r="C12" s="26"/>
      <c r="D12" s="129">
        <v>446100</v>
      </c>
      <c r="E12" s="28"/>
      <c r="F12" s="26"/>
      <c r="G12" s="31"/>
      <c r="H12" s="56"/>
      <c r="I12" s="48"/>
      <c r="J12" s="56"/>
      <c r="K12" s="26"/>
      <c r="L12" s="23"/>
      <c r="M12" s="28"/>
      <c r="N12" s="60"/>
      <c r="O12" s="77"/>
      <c r="P12" s="72"/>
      <c r="Q12" s="72"/>
      <c r="R12" s="72"/>
      <c r="S12" s="72"/>
      <c r="T12" s="84" t="s">
        <v>5</v>
      </c>
      <c r="U12" s="134">
        <f>D12+G12+I12+L12+N12</f>
        <v>446100</v>
      </c>
      <c r="V12" s="156">
        <f>D12+G12+I12+L12+O12</f>
        <v>446100</v>
      </c>
      <c r="W12" s="159">
        <f>(V8+V9-V11-V12)/T9*100</f>
        <v>52.778181818181814</v>
      </c>
      <c r="X12" s="167"/>
      <c r="Y12" s="152" t="s">
        <v>35</v>
      </c>
      <c r="Z12" s="148">
        <f>T21</f>
        <v>25000000</v>
      </c>
      <c r="AA12" s="149"/>
      <c r="AB12" s="149"/>
      <c r="AC12" s="149"/>
      <c r="AD12" s="151">
        <f>(U22+U23)/T21*100</f>
        <v>11.7556</v>
      </c>
      <c r="AE12" s="151">
        <f t="shared" si="1"/>
        <v>6.103581473729106</v>
      </c>
    </row>
    <row r="13" spans="1:31" ht="16.5" customHeight="1" thickBot="1">
      <c r="A13" s="184"/>
      <c r="B13" s="21" t="s">
        <v>12</v>
      </c>
      <c r="C13" s="26"/>
      <c r="D13" s="129">
        <v>515100</v>
      </c>
      <c r="E13" s="28"/>
      <c r="F13" s="26"/>
      <c r="G13" s="31"/>
      <c r="H13" s="56"/>
      <c r="I13" s="48"/>
      <c r="J13" s="56"/>
      <c r="K13" s="26"/>
      <c r="L13" s="23"/>
      <c r="M13" s="28"/>
      <c r="N13" s="60"/>
      <c r="O13" s="77"/>
      <c r="P13" s="72"/>
      <c r="Q13" s="72"/>
      <c r="R13" s="72"/>
      <c r="S13" s="72"/>
      <c r="T13" s="84" t="s">
        <v>5</v>
      </c>
      <c r="U13" s="134">
        <f>D13+G13+I13+L13+N13</f>
        <v>515100</v>
      </c>
      <c r="V13" s="156">
        <f>D13+G13+I13+L13+O13</f>
        <v>515100</v>
      </c>
      <c r="W13" s="172">
        <f>(V8+V9-V11-V12-V13)/T9*100</f>
        <v>50.781283194417526</v>
      </c>
      <c r="X13" s="167"/>
      <c r="Y13" s="152" t="s">
        <v>36</v>
      </c>
      <c r="Z13" s="148">
        <f>T25</f>
        <v>25500000</v>
      </c>
      <c r="AA13" s="149"/>
      <c r="AB13" s="149"/>
      <c r="AC13" s="149"/>
      <c r="AD13" s="151">
        <f>(U26+U27)/T25*100</f>
        <v>9.86718431372549</v>
      </c>
      <c r="AE13" s="151">
        <f t="shared" si="1"/>
        <v>2.555900504009447</v>
      </c>
    </row>
    <row r="14" spans="1:31" ht="16.5" customHeight="1">
      <c r="A14" s="184"/>
      <c r="B14" s="21" t="s">
        <v>13</v>
      </c>
      <c r="C14" s="26"/>
      <c r="D14" s="129">
        <v>437100</v>
      </c>
      <c r="E14" s="28"/>
      <c r="F14" s="26">
        <v>300000</v>
      </c>
      <c r="G14" s="31"/>
      <c r="H14" s="56"/>
      <c r="I14" s="48"/>
      <c r="J14" s="56"/>
      <c r="K14" s="26"/>
      <c r="L14" s="23"/>
      <c r="M14" s="28"/>
      <c r="N14" s="60"/>
      <c r="O14" s="77"/>
      <c r="P14" s="72"/>
      <c r="Q14" s="72"/>
      <c r="R14" s="72"/>
      <c r="S14" s="72"/>
      <c r="T14" s="84" t="s">
        <v>5</v>
      </c>
      <c r="U14" s="134">
        <f>D14+G14+I14+L14+N14</f>
        <v>437100</v>
      </c>
      <c r="V14" s="156">
        <f>D14+G14+I14+L14+O14</f>
        <v>437100</v>
      </c>
      <c r="W14" s="171">
        <f>(V8+V9-V11-V12-V13-V14)/T9*100</f>
        <v>49.08676875363442</v>
      </c>
      <c r="X14" s="167"/>
      <c r="Y14" s="152" t="s">
        <v>37</v>
      </c>
      <c r="Z14" s="148">
        <f>T29</f>
        <v>25500000</v>
      </c>
      <c r="AA14" s="149"/>
      <c r="AB14" s="149"/>
      <c r="AC14" s="149"/>
      <c r="AD14" s="151">
        <f>(U30+U31)/T29*100</f>
        <v>10.831372549019608</v>
      </c>
      <c r="AE14" s="151">
        <f t="shared" si="1"/>
        <v>1.358604380693933</v>
      </c>
    </row>
    <row r="15" spans="1:31" ht="16.5" customHeight="1">
      <c r="A15" s="184"/>
      <c r="B15" s="21" t="s">
        <v>14</v>
      </c>
      <c r="C15" s="25">
        <f aca="true" t="shared" si="2" ref="C15:M15">SUM(C16:C19)</f>
        <v>0</v>
      </c>
      <c r="D15" s="128">
        <f>SUM(D16:D19)</f>
        <v>350000</v>
      </c>
      <c r="E15" s="27">
        <f t="shared" si="2"/>
        <v>0</v>
      </c>
      <c r="F15" s="25">
        <f t="shared" si="2"/>
        <v>6100</v>
      </c>
      <c r="G15" s="30">
        <f t="shared" si="2"/>
        <v>270000</v>
      </c>
      <c r="H15" s="27">
        <f t="shared" si="2"/>
        <v>0</v>
      </c>
      <c r="I15" s="22">
        <f t="shared" si="2"/>
        <v>0</v>
      </c>
      <c r="J15" s="27">
        <f t="shared" si="2"/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59" t="s">
        <v>5</v>
      </c>
      <c r="O15" s="89" t="s">
        <v>5</v>
      </c>
      <c r="P15" s="75"/>
      <c r="Q15" s="75"/>
      <c r="R15" s="75"/>
      <c r="S15" s="75"/>
      <c r="T15" s="84" t="s">
        <v>5</v>
      </c>
      <c r="U15" s="134">
        <f>C15+D15+E15+F15+G15+H15+I15+J15+K15+L15+M15</f>
        <v>626100</v>
      </c>
      <c r="W15" s="160" t="s">
        <v>5</v>
      </c>
      <c r="X15" s="98"/>
      <c r="Y15" s="152" t="s">
        <v>38</v>
      </c>
      <c r="Z15" s="148">
        <f>T33</f>
        <v>25500000</v>
      </c>
      <c r="AA15" s="149"/>
      <c r="AB15" s="149"/>
      <c r="AC15" s="149"/>
      <c r="AD15" s="151">
        <f>(U34+U35)/T33*100</f>
        <v>10.466666666666667</v>
      </c>
      <c r="AE15" s="151">
        <f t="shared" si="1"/>
        <v>0</v>
      </c>
    </row>
    <row r="16" spans="1:31" ht="16.5" customHeight="1" thickBot="1">
      <c r="A16" s="184"/>
      <c r="B16" s="21" t="s">
        <v>10</v>
      </c>
      <c r="C16" s="26"/>
      <c r="D16" s="129">
        <v>100000</v>
      </c>
      <c r="E16" s="28"/>
      <c r="F16" s="26">
        <v>6100</v>
      </c>
      <c r="G16" s="31"/>
      <c r="H16" s="56"/>
      <c r="I16" s="64"/>
      <c r="J16" s="65"/>
      <c r="K16" s="26"/>
      <c r="L16" s="59"/>
      <c r="M16" s="66"/>
      <c r="N16" s="59" t="s">
        <v>5</v>
      </c>
      <c r="O16" s="89" t="s">
        <v>5</v>
      </c>
      <c r="P16" s="75"/>
      <c r="Q16" s="75"/>
      <c r="R16" s="75"/>
      <c r="S16" s="75"/>
      <c r="T16" s="84" t="s">
        <v>5</v>
      </c>
      <c r="U16" s="134">
        <f>C16+D16+E16+F16+G16+H16+I16+J16+K16+L16+M16</f>
        <v>106100</v>
      </c>
      <c r="V16" s="63">
        <f>T9*0.15</f>
        <v>3869250</v>
      </c>
      <c r="W16" s="161" t="s">
        <v>5</v>
      </c>
      <c r="X16" s="98"/>
      <c r="Y16" s="152" t="s">
        <v>39</v>
      </c>
      <c r="Z16" s="148">
        <f>T37</f>
        <v>26000000</v>
      </c>
      <c r="AA16" s="149"/>
      <c r="AB16" s="149"/>
      <c r="AC16" s="149"/>
      <c r="AD16" s="151">
        <f>(U38+U39)/T37*100</f>
        <v>7.115384615384615</v>
      </c>
      <c r="AE16" s="151">
        <f t="shared" si="1"/>
        <v>0</v>
      </c>
    </row>
    <row r="17" spans="1:25" ht="16.5" customHeight="1">
      <c r="A17" s="184"/>
      <c r="B17" s="21" t="s">
        <v>11</v>
      </c>
      <c r="C17" s="26"/>
      <c r="D17" s="129">
        <v>95000</v>
      </c>
      <c r="E17" s="28"/>
      <c r="F17" s="26"/>
      <c r="G17" s="31"/>
      <c r="H17" s="56"/>
      <c r="I17" s="64"/>
      <c r="J17" s="65"/>
      <c r="K17" s="26"/>
      <c r="L17" s="59"/>
      <c r="M17" s="66"/>
      <c r="N17" s="59" t="s">
        <v>5</v>
      </c>
      <c r="O17" s="89" t="s">
        <v>5</v>
      </c>
      <c r="P17" s="75"/>
      <c r="Q17" s="75"/>
      <c r="R17" s="75"/>
      <c r="S17" s="75"/>
      <c r="T17" s="84" t="s">
        <v>5</v>
      </c>
      <c r="U17" s="134">
        <f>C17+D17+E17+F17+G17+H17+I17+J17+K17+L17+M17</f>
        <v>95000</v>
      </c>
      <c r="V17" s="24" t="s">
        <v>5</v>
      </c>
      <c r="W17" s="157" t="s">
        <v>5</v>
      </c>
      <c r="X17" s="98"/>
      <c r="Y17" s="1"/>
    </row>
    <row r="18" spans="1:25" ht="16.5" customHeight="1">
      <c r="A18" s="184"/>
      <c r="B18" s="21" t="s">
        <v>12</v>
      </c>
      <c r="C18" s="26"/>
      <c r="D18" s="129">
        <v>90000</v>
      </c>
      <c r="E18" s="28"/>
      <c r="F18" s="26"/>
      <c r="G18" s="31">
        <v>150000</v>
      </c>
      <c r="H18" s="56"/>
      <c r="I18" s="64"/>
      <c r="J18" s="65"/>
      <c r="K18" s="26"/>
      <c r="L18" s="59"/>
      <c r="M18" s="66"/>
      <c r="N18" s="59" t="s">
        <v>5</v>
      </c>
      <c r="O18" s="89" t="s">
        <v>5</v>
      </c>
      <c r="P18" s="75"/>
      <c r="Q18" s="75"/>
      <c r="R18" s="75"/>
      <c r="S18" s="75"/>
      <c r="T18" s="84" t="s">
        <v>5</v>
      </c>
      <c r="U18" s="134">
        <f>C18+D18+E18+F18+G18+H18+I18+J18+K18+L18+M18</f>
        <v>240000</v>
      </c>
      <c r="V18" s="41">
        <f>V19/T9*100</f>
        <v>9.470827679782904</v>
      </c>
      <c r="W18" s="34" t="s">
        <v>5</v>
      </c>
      <c r="X18" s="98"/>
      <c r="Y18" s="1"/>
    </row>
    <row r="19" spans="1:25" ht="16.5" customHeight="1">
      <c r="A19" s="184"/>
      <c r="B19" s="21" t="s">
        <v>13</v>
      </c>
      <c r="C19" s="26"/>
      <c r="D19" s="129">
        <v>65000</v>
      </c>
      <c r="E19" s="28"/>
      <c r="F19" s="26"/>
      <c r="G19" s="31">
        <v>120000</v>
      </c>
      <c r="H19" s="56"/>
      <c r="I19" s="64"/>
      <c r="J19" s="65"/>
      <c r="K19" s="26"/>
      <c r="L19" s="59"/>
      <c r="M19" s="66"/>
      <c r="N19" s="59" t="s">
        <v>5</v>
      </c>
      <c r="O19" s="89" t="s">
        <v>5</v>
      </c>
      <c r="P19" s="75"/>
      <c r="Q19" s="75"/>
      <c r="R19" s="75"/>
      <c r="S19" s="75"/>
      <c r="T19" s="84" t="s">
        <v>5</v>
      </c>
      <c r="U19" s="134">
        <f>C19+D19+E19+F19+G19+H19+I19+J19+K19+L19+M19</f>
        <v>185000</v>
      </c>
      <c r="V19" s="62">
        <f>U10+U15</f>
        <v>2443000</v>
      </c>
      <c r="W19" s="34" t="s">
        <v>5</v>
      </c>
      <c r="X19" s="98"/>
      <c r="Y19" s="1"/>
    </row>
    <row r="20" spans="1:25" ht="16.5" customHeight="1" thickBot="1">
      <c r="A20" s="185"/>
      <c r="B20" s="35" t="s">
        <v>4</v>
      </c>
      <c r="C20" s="36" t="s">
        <v>5</v>
      </c>
      <c r="D20" s="130">
        <f>D8-D10</f>
        <v>5690032</v>
      </c>
      <c r="E20" s="38">
        <f>E9-E10</f>
        <v>0</v>
      </c>
      <c r="F20" s="36" t="s">
        <v>5</v>
      </c>
      <c r="G20" s="39">
        <f>G9-G10</f>
        <v>6971900</v>
      </c>
      <c r="H20" s="57">
        <f>H9-H10</f>
        <v>0</v>
      </c>
      <c r="I20" s="92">
        <f>I8-I10</f>
        <v>0</v>
      </c>
      <c r="J20" s="57">
        <f>J8-J10</f>
        <v>0</v>
      </c>
      <c r="K20" s="36" t="s">
        <v>5</v>
      </c>
      <c r="L20" s="37">
        <f>L9-L10</f>
        <v>0</v>
      </c>
      <c r="M20" s="38">
        <f>M9-M10</f>
        <v>0</v>
      </c>
      <c r="N20" s="37">
        <f>N8-N10</f>
        <v>0</v>
      </c>
      <c r="O20" s="78">
        <f>O8-O10</f>
        <v>0</v>
      </c>
      <c r="P20" s="70"/>
      <c r="Q20" s="70"/>
      <c r="R20" s="70"/>
      <c r="S20" s="70"/>
      <c r="T20" s="85" t="s">
        <v>5</v>
      </c>
      <c r="U20" s="133">
        <f>D20+G20+I20+L20+O20</f>
        <v>12661932</v>
      </c>
      <c r="V20" s="40" t="s">
        <v>5</v>
      </c>
      <c r="W20" s="136">
        <f>(U20)/T9*100</f>
        <v>49.08676875363442</v>
      </c>
      <c r="X20" s="167"/>
      <c r="Y20" s="1"/>
    </row>
    <row r="21" spans="1:25" ht="16.5" customHeight="1">
      <c r="A21" s="178">
        <v>2011</v>
      </c>
      <c r="B21" s="100" t="s">
        <v>19</v>
      </c>
      <c r="C21" s="9" t="s">
        <v>5</v>
      </c>
      <c r="D21" s="69"/>
      <c r="E21" s="12"/>
      <c r="F21" s="9" t="s">
        <v>5</v>
      </c>
      <c r="G21" s="15"/>
      <c r="H21" s="54"/>
      <c r="I21" s="49"/>
      <c r="J21" s="54"/>
      <c r="K21" s="9" t="s">
        <v>5</v>
      </c>
      <c r="L21" s="69"/>
      <c r="M21" s="12"/>
      <c r="N21" s="67" t="s">
        <v>5</v>
      </c>
      <c r="O21" s="80" t="s">
        <v>5</v>
      </c>
      <c r="P21" s="70"/>
      <c r="Q21" s="70"/>
      <c r="R21" s="70"/>
      <c r="S21" s="70"/>
      <c r="T21" s="86">
        <v>25000000</v>
      </c>
      <c r="U21" s="135">
        <f>D21+G21+I21+L21</f>
        <v>0</v>
      </c>
      <c r="V21" s="98"/>
      <c r="W21" s="43"/>
      <c r="X21" s="167"/>
      <c r="Y21" s="1"/>
    </row>
    <row r="22" spans="1:24" ht="16.5" customHeight="1">
      <c r="A22" s="179"/>
      <c r="B22" s="101" t="s">
        <v>9</v>
      </c>
      <c r="C22" s="9" t="s">
        <v>5</v>
      </c>
      <c r="D22" s="69">
        <v>1658900</v>
      </c>
      <c r="E22" s="12"/>
      <c r="F22" s="9" t="s">
        <v>5</v>
      </c>
      <c r="G22" s="15">
        <v>500000</v>
      </c>
      <c r="H22" s="54"/>
      <c r="I22" s="49"/>
      <c r="J22" s="54"/>
      <c r="K22" s="9" t="s">
        <v>5</v>
      </c>
      <c r="L22" s="3"/>
      <c r="M22" s="12"/>
      <c r="N22" s="61"/>
      <c r="O22" s="79"/>
      <c r="P22" s="72"/>
      <c r="Q22" s="72"/>
      <c r="R22" s="72"/>
      <c r="S22" s="72"/>
      <c r="T22" s="84" t="s">
        <v>5</v>
      </c>
      <c r="U22" s="134">
        <f>D22+G22+I22+L22+N22</f>
        <v>2158900</v>
      </c>
      <c r="V22" s="134">
        <v>2658900</v>
      </c>
      <c r="W22" s="17" t="s">
        <v>5</v>
      </c>
      <c r="X22" s="98"/>
    </row>
    <row r="23" spans="1:24" ht="16.5" customHeight="1">
      <c r="A23" s="179"/>
      <c r="B23" s="21" t="s">
        <v>14</v>
      </c>
      <c r="C23" s="32" t="s">
        <v>5</v>
      </c>
      <c r="D23" s="129">
        <v>230000</v>
      </c>
      <c r="E23" s="28"/>
      <c r="F23" s="32" t="s">
        <v>5</v>
      </c>
      <c r="G23" s="31">
        <v>550000</v>
      </c>
      <c r="H23" s="56"/>
      <c r="I23" s="64"/>
      <c r="J23" s="65"/>
      <c r="K23" s="32" t="s">
        <v>5</v>
      </c>
      <c r="L23" s="23"/>
      <c r="M23" s="28"/>
      <c r="N23" s="67" t="s">
        <v>5</v>
      </c>
      <c r="O23" s="80" t="s">
        <v>5</v>
      </c>
      <c r="P23" s="71"/>
      <c r="Q23" s="71"/>
      <c r="R23" s="71"/>
      <c r="S23" s="71"/>
      <c r="T23" s="84" t="s">
        <v>5</v>
      </c>
      <c r="U23" s="134">
        <f>D23+E23+G23+H23+I23+J23+L23+M23</f>
        <v>780000</v>
      </c>
      <c r="V23" s="42">
        <f>V24/T21*100</f>
        <v>11.7556</v>
      </c>
      <c r="W23" s="34" t="s">
        <v>5</v>
      </c>
      <c r="X23" s="98"/>
    </row>
    <row r="24" spans="1:24" ht="16.5" customHeight="1" thickBot="1">
      <c r="A24" s="179"/>
      <c r="B24" s="103" t="s">
        <v>4</v>
      </c>
      <c r="C24" s="9" t="s">
        <v>5</v>
      </c>
      <c r="D24" s="70">
        <f>D20+D21-D22</f>
        <v>4031132</v>
      </c>
      <c r="E24" s="11">
        <f>E20+E21-E22</f>
        <v>0</v>
      </c>
      <c r="F24" s="9" t="s">
        <v>5</v>
      </c>
      <c r="G24" s="14">
        <f>G20+G21-G22</f>
        <v>6471900</v>
      </c>
      <c r="H24" s="58">
        <f>H20+H21-H22</f>
        <v>0</v>
      </c>
      <c r="I24" s="104">
        <f>I20+I21-I22</f>
        <v>0</v>
      </c>
      <c r="J24" s="58">
        <f>J20+J21-J22</f>
        <v>0</v>
      </c>
      <c r="K24" s="9" t="s">
        <v>5</v>
      </c>
      <c r="L24" s="2">
        <f>L20+L21-L22</f>
        <v>0</v>
      </c>
      <c r="M24" s="11">
        <f>M20+M21-M22</f>
        <v>0</v>
      </c>
      <c r="N24" s="88">
        <f>N20-N22</f>
        <v>0</v>
      </c>
      <c r="O24" s="81">
        <f>O20-O22</f>
        <v>0</v>
      </c>
      <c r="P24" s="70"/>
      <c r="Q24" s="70"/>
      <c r="R24" s="70"/>
      <c r="S24" s="70"/>
      <c r="T24" s="87" t="s">
        <v>5</v>
      </c>
      <c r="U24" s="135">
        <f>D24+G24+I24+L24+O24</f>
        <v>10503032</v>
      </c>
      <c r="V24" s="63">
        <f>U22+U23</f>
        <v>2938900</v>
      </c>
      <c r="W24" s="137">
        <f>(U24)/T21*100</f>
        <v>42.012128</v>
      </c>
      <c r="X24" s="167"/>
    </row>
    <row r="25" spans="1:24" ht="16.5" customHeight="1">
      <c r="A25" s="178">
        <v>2012</v>
      </c>
      <c r="B25" s="100" t="s">
        <v>19</v>
      </c>
      <c r="C25" s="105" t="s">
        <v>5</v>
      </c>
      <c r="D25" s="131"/>
      <c r="E25" s="33"/>
      <c r="F25" s="105" t="s">
        <v>5</v>
      </c>
      <c r="G25" s="29"/>
      <c r="H25" s="124"/>
      <c r="I25" s="125"/>
      <c r="J25" s="124"/>
      <c r="K25" s="105" t="s">
        <v>5</v>
      </c>
      <c r="L25" s="123"/>
      <c r="M25" s="33"/>
      <c r="N25" s="106" t="s">
        <v>5</v>
      </c>
      <c r="O25" s="107" t="s">
        <v>5</v>
      </c>
      <c r="P25" s="110"/>
      <c r="Q25" s="70"/>
      <c r="R25" s="70"/>
      <c r="S25" s="70"/>
      <c r="T25" s="86">
        <v>25500000</v>
      </c>
      <c r="U25" s="141">
        <f>D25+G25+I25+L25</f>
        <v>0</v>
      </c>
      <c r="V25" s="108"/>
      <c r="W25" s="109"/>
      <c r="X25" s="167"/>
    </row>
    <row r="26" spans="1:24" ht="16.5" customHeight="1">
      <c r="A26" s="179"/>
      <c r="B26" s="101" t="s">
        <v>9</v>
      </c>
      <c r="C26" s="9" t="s">
        <v>5</v>
      </c>
      <c r="D26" s="69">
        <v>1296132</v>
      </c>
      <c r="E26" s="12"/>
      <c r="F26" s="9" t="s">
        <v>5</v>
      </c>
      <c r="G26" s="15">
        <v>500000</v>
      </c>
      <c r="H26" s="54"/>
      <c r="I26" s="49"/>
      <c r="J26" s="54"/>
      <c r="K26" s="9" t="s">
        <v>5</v>
      </c>
      <c r="L26" s="69"/>
      <c r="M26" s="12"/>
      <c r="N26" s="72"/>
      <c r="O26" s="79"/>
      <c r="P26" s="111"/>
      <c r="Q26" s="72"/>
      <c r="R26" s="72"/>
      <c r="S26" s="72"/>
      <c r="T26" s="84" t="s">
        <v>5</v>
      </c>
      <c r="U26" s="134">
        <f>D26+G26+I26+L26+N26</f>
        <v>1796132</v>
      </c>
      <c r="V26" s="134">
        <f>D26+G26+I26+L26+O26</f>
        <v>1796132</v>
      </c>
      <c r="W26" s="17" t="s">
        <v>5</v>
      </c>
      <c r="X26" s="98"/>
    </row>
    <row r="27" spans="1:24" ht="16.5" customHeight="1">
      <c r="A27" s="179"/>
      <c r="B27" s="21" t="s">
        <v>14</v>
      </c>
      <c r="C27" s="32" t="s">
        <v>5</v>
      </c>
      <c r="D27" s="129">
        <v>220000</v>
      </c>
      <c r="E27" s="28"/>
      <c r="F27" s="32" t="s">
        <v>5</v>
      </c>
      <c r="G27" s="31">
        <v>500000</v>
      </c>
      <c r="H27" s="56"/>
      <c r="I27" s="64"/>
      <c r="J27" s="65"/>
      <c r="K27" s="32" t="s">
        <v>5</v>
      </c>
      <c r="L27" s="23"/>
      <c r="M27" s="28"/>
      <c r="N27" s="67" t="s">
        <v>5</v>
      </c>
      <c r="O27" s="80" t="s">
        <v>5</v>
      </c>
      <c r="P27" s="112"/>
      <c r="Q27" s="71"/>
      <c r="R27" s="71"/>
      <c r="S27" s="71"/>
      <c r="T27" s="84" t="s">
        <v>5</v>
      </c>
      <c r="U27" s="134">
        <f>D27+E27+G27+H27+I27+J27+L27+M27</f>
        <v>720000</v>
      </c>
      <c r="V27" s="42">
        <f>V28/T25*100</f>
        <v>9.86718431372549</v>
      </c>
      <c r="W27" s="34" t="s">
        <v>5</v>
      </c>
      <c r="X27" s="98"/>
    </row>
    <row r="28" spans="1:24" ht="16.5" customHeight="1" thickBot="1">
      <c r="A28" s="180"/>
      <c r="B28" s="102" t="s">
        <v>4</v>
      </c>
      <c r="C28" s="113" t="s">
        <v>5</v>
      </c>
      <c r="D28" s="132">
        <f>D24+D25-D26</f>
        <v>2735000</v>
      </c>
      <c r="E28" s="115">
        <f>E24+E25-E26</f>
        <v>0</v>
      </c>
      <c r="F28" s="113" t="s">
        <v>5</v>
      </c>
      <c r="G28" s="116">
        <f>G24+G25-G26</f>
        <v>5971900</v>
      </c>
      <c r="H28" s="117">
        <f>H24+H25-H26</f>
        <v>0</v>
      </c>
      <c r="I28" s="92">
        <f>I24+I25-I26</f>
        <v>0</v>
      </c>
      <c r="J28" s="117">
        <f>J24+J25-J26</f>
        <v>0</v>
      </c>
      <c r="K28" s="113" t="s">
        <v>5</v>
      </c>
      <c r="L28" s="114">
        <f>L24+L25-L26</f>
        <v>0</v>
      </c>
      <c r="M28" s="115">
        <f>M24+M25-M26</f>
        <v>0</v>
      </c>
      <c r="N28" s="118">
        <f>N24-N26</f>
        <v>0</v>
      </c>
      <c r="O28" s="119">
        <f>O24-O26</f>
        <v>0</v>
      </c>
      <c r="P28" s="110"/>
      <c r="Q28" s="70"/>
      <c r="R28" s="70"/>
      <c r="S28" s="70"/>
      <c r="T28" s="120" t="s">
        <v>5</v>
      </c>
      <c r="U28" s="145">
        <f>D28+G28+I28+L28+O28</f>
        <v>8706900</v>
      </c>
      <c r="V28" s="121">
        <f>U26+U27</f>
        <v>2516132</v>
      </c>
      <c r="W28" s="137">
        <f>(U28)/T25*100</f>
        <v>34.144705882352945</v>
      </c>
      <c r="X28" s="167"/>
    </row>
    <row r="29" spans="1:24" ht="16.5" customHeight="1">
      <c r="A29" s="178">
        <v>2013</v>
      </c>
      <c r="B29" s="100" t="s">
        <v>19</v>
      </c>
      <c r="C29" s="105" t="s">
        <v>5</v>
      </c>
      <c r="D29" s="131"/>
      <c r="E29" s="33"/>
      <c r="F29" s="105" t="s">
        <v>5</v>
      </c>
      <c r="G29" s="29"/>
      <c r="H29" s="124"/>
      <c r="I29" s="125"/>
      <c r="J29" s="124"/>
      <c r="K29" s="105" t="s">
        <v>5</v>
      </c>
      <c r="L29" s="123"/>
      <c r="M29" s="33"/>
      <c r="N29" s="106" t="s">
        <v>5</v>
      </c>
      <c r="O29" s="107" t="s">
        <v>5</v>
      </c>
      <c r="P29" s="110"/>
      <c r="Q29" s="70"/>
      <c r="R29" s="70"/>
      <c r="S29" s="70"/>
      <c r="T29" s="86">
        <v>25500000</v>
      </c>
      <c r="U29" s="144">
        <f>D29+G29+I29+L29</f>
        <v>0</v>
      </c>
      <c r="V29" s="108"/>
      <c r="W29" s="109"/>
      <c r="X29" s="167"/>
    </row>
    <row r="30" spans="1:24" ht="16.5" customHeight="1">
      <c r="A30" s="179"/>
      <c r="B30" s="101" t="s">
        <v>9</v>
      </c>
      <c r="C30" s="9" t="s">
        <v>5</v>
      </c>
      <c r="D30" s="69">
        <v>1594000</v>
      </c>
      <c r="E30" s="12"/>
      <c r="F30" s="9" t="s">
        <v>5</v>
      </c>
      <c r="G30" s="15">
        <v>500000</v>
      </c>
      <c r="H30" s="54"/>
      <c r="I30" s="49"/>
      <c r="J30" s="54"/>
      <c r="K30" s="9" t="s">
        <v>5</v>
      </c>
      <c r="L30" s="69"/>
      <c r="M30" s="12"/>
      <c r="N30" s="72"/>
      <c r="O30" s="79"/>
      <c r="P30" s="111"/>
      <c r="Q30" s="72"/>
      <c r="R30" s="72"/>
      <c r="S30" s="72"/>
      <c r="T30" s="84" t="s">
        <v>5</v>
      </c>
      <c r="U30" s="134">
        <f>D30+G30+I30+L30+N30</f>
        <v>2094000</v>
      </c>
      <c r="V30" s="134">
        <f>D30+G30+I30+L30+O30</f>
        <v>2094000</v>
      </c>
      <c r="W30" s="17" t="s">
        <v>5</v>
      </c>
      <c r="X30" s="98"/>
    </row>
    <row r="31" spans="1:24" ht="16.5" customHeight="1">
      <c r="A31" s="179"/>
      <c r="B31" s="21" t="s">
        <v>14</v>
      </c>
      <c r="C31" s="32" t="s">
        <v>5</v>
      </c>
      <c r="D31" s="129">
        <v>218000</v>
      </c>
      <c r="E31" s="28"/>
      <c r="F31" s="32" t="s">
        <v>5</v>
      </c>
      <c r="G31" s="31">
        <v>450000</v>
      </c>
      <c r="H31" s="56"/>
      <c r="I31" s="64"/>
      <c r="J31" s="65"/>
      <c r="K31" s="32" t="s">
        <v>5</v>
      </c>
      <c r="L31" s="23"/>
      <c r="M31" s="28"/>
      <c r="N31" s="67" t="s">
        <v>5</v>
      </c>
      <c r="O31" s="80" t="s">
        <v>5</v>
      </c>
      <c r="P31" s="112"/>
      <c r="Q31" s="71"/>
      <c r="R31" s="71"/>
      <c r="S31" s="71"/>
      <c r="T31" s="84" t="s">
        <v>5</v>
      </c>
      <c r="U31" s="134">
        <f>D31+E31+G31+H31+I31+J31+L31+M31</f>
        <v>668000</v>
      </c>
      <c r="V31" s="42">
        <f>V32/T29*100</f>
        <v>10.831372549019608</v>
      </c>
      <c r="W31" s="34" t="s">
        <v>5</v>
      </c>
      <c r="X31" s="98"/>
    </row>
    <row r="32" spans="1:24" ht="16.5" customHeight="1" thickBot="1">
      <c r="A32" s="180"/>
      <c r="B32" s="102" t="s">
        <v>4</v>
      </c>
      <c r="C32" s="113" t="s">
        <v>5</v>
      </c>
      <c r="D32" s="132">
        <f>D28+D29-D30</f>
        <v>1141000</v>
      </c>
      <c r="E32" s="115">
        <f>E28+E29-E30</f>
        <v>0</v>
      </c>
      <c r="F32" s="113" t="s">
        <v>5</v>
      </c>
      <c r="G32" s="116">
        <f>G28+G29-G30</f>
        <v>5471900</v>
      </c>
      <c r="H32" s="117">
        <f>H28+H29-H30</f>
        <v>0</v>
      </c>
      <c r="I32" s="92">
        <f>I28+I29-I30</f>
        <v>0</v>
      </c>
      <c r="J32" s="117">
        <f>J28+J29-J30</f>
        <v>0</v>
      </c>
      <c r="K32" s="113" t="s">
        <v>5</v>
      </c>
      <c r="L32" s="114">
        <f>L28+L29-L30</f>
        <v>0</v>
      </c>
      <c r="M32" s="115">
        <f>M28+M29-M30</f>
        <v>0</v>
      </c>
      <c r="N32" s="118">
        <f>N28-N30</f>
        <v>0</v>
      </c>
      <c r="O32" s="119">
        <f>O28-O30</f>
        <v>0</v>
      </c>
      <c r="P32" s="110"/>
      <c r="Q32" s="70"/>
      <c r="R32" s="70"/>
      <c r="S32" s="70"/>
      <c r="T32" s="120" t="s">
        <v>5</v>
      </c>
      <c r="U32" s="145">
        <f>D32+G32+I32+L32+O32</f>
        <v>6612900</v>
      </c>
      <c r="V32" s="121">
        <f>U30+U31</f>
        <v>2762000</v>
      </c>
      <c r="W32" s="137">
        <f>(U32)/T29*100</f>
        <v>25.932941176470585</v>
      </c>
      <c r="X32" s="167"/>
    </row>
    <row r="33" spans="1:24" ht="16.5" customHeight="1">
      <c r="A33" s="178">
        <v>2014</v>
      </c>
      <c r="B33" s="100" t="s">
        <v>19</v>
      </c>
      <c r="C33" s="105" t="s">
        <v>5</v>
      </c>
      <c r="D33" s="131"/>
      <c r="E33" s="33"/>
      <c r="F33" s="105" t="s">
        <v>5</v>
      </c>
      <c r="G33" s="29"/>
      <c r="H33" s="124"/>
      <c r="I33" s="125"/>
      <c r="J33" s="124"/>
      <c r="K33" s="105" t="s">
        <v>5</v>
      </c>
      <c r="L33" s="123"/>
      <c r="M33" s="33"/>
      <c r="N33" s="106" t="s">
        <v>5</v>
      </c>
      <c r="O33" s="107" t="s">
        <v>5</v>
      </c>
      <c r="P33" s="110"/>
      <c r="Q33" s="70"/>
      <c r="R33" s="70"/>
      <c r="S33" s="70"/>
      <c r="T33" s="86">
        <v>25500000</v>
      </c>
      <c r="U33" s="144">
        <f>D33+G33+I33+L33</f>
        <v>0</v>
      </c>
      <c r="V33" s="108"/>
      <c r="W33" s="109"/>
      <c r="X33" s="167"/>
    </row>
    <row r="34" spans="1:24" ht="16.5" customHeight="1">
      <c r="A34" s="179"/>
      <c r="B34" s="101" t="s">
        <v>9</v>
      </c>
      <c r="C34" s="9" t="s">
        <v>5</v>
      </c>
      <c r="D34" s="69">
        <v>1141000</v>
      </c>
      <c r="E34" s="12"/>
      <c r="F34" s="9" t="s">
        <v>5</v>
      </c>
      <c r="G34" s="15">
        <v>1000000</v>
      </c>
      <c r="H34" s="54"/>
      <c r="I34" s="49"/>
      <c r="J34" s="54"/>
      <c r="K34" s="9" t="s">
        <v>5</v>
      </c>
      <c r="L34" s="69"/>
      <c r="M34" s="12"/>
      <c r="N34" s="72"/>
      <c r="O34" s="79"/>
      <c r="P34" s="111"/>
      <c r="Q34" s="72"/>
      <c r="R34" s="72"/>
      <c r="S34" s="72"/>
      <c r="T34" s="84" t="s">
        <v>5</v>
      </c>
      <c r="U34" s="134">
        <f>D34+G34+I34+L34+N34</f>
        <v>2141000</v>
      </c>
      <c r="V34" s="134">
        <f>D34+G34+I34+L34+O34</f>
        <v>2141000</v>
      </c>
      <c r="W34" s="17" t="s">
        <v>5</v>
      </c>
      <c r="X34" s="98"/>
    </row>
    <row r="35" spans="1:24" ht="16.5" customHeight="1">
      <c r="A35" s="179"/>
      <c r="B35" s="21" t="s">
        <v>14</v>
      </c>
      <c r="C35" s="32" t="s">
        <v>5</v>
      </c>
      <c r="D35" s="129">
        <v>98000</v>
      </c>
      <c r="E35" s="28"/>
      <c r="F35" s="32" t="s">
        <v>5</v>
      </c>
      <c r="G35" s="31">
        <v>430000</v>
      </c>
      <c r="H35" s="56"/>
      <c r="I35" s="64"/>
      <c r="J35" s="65"/>
      <c r="K35" s="32" t="s">
        <v>5</v>
      </c>
      <c r="L35" s="23"/>
      <c r="M35" s="28"/>
      <c r="N35" s="67" t="s">
        <v>5</v>
      </c>
      <c r="O35" s="80" t="s">
        <v>5</v>
      </c>
      <c r="P35" s="112"/>
      <c r="Q35" s="71"/>
      <c r="R35" s="71"/>
      <c r="S35" s="71"/>
      <c r="T35" s="84" t="s">
        <v>5</v>
      </c>
      <c r="U35" s="134">
        <f>D35+E35+G35+H35+I35+J35+L35+M35</f>
        <v>528000</v>
      </c>
      <c r="V35" s="42">
        <f>V36/T33*100</f>
        <v>10.466666666666667</v>
      </c>
      <c r="W35" s="34" t="s">
        <v>5</v>
      </c>
      <c r="X35" s="98"/>
    </row>
    <row r="36" spans="1:24" ht="16.5" customHeight="1" thickBot="1">
      <c r="A36" s="180"/>
      <c r="B36" s="102" t="s">
        <v>4</v>
      </c>
      <c r="C36" s="113" t="s">
        <v>5</v>
      </c>
      <c r="D36" s="114">
        <f>D32+D33-D34</f>
        <v>0</v>
      </c>
      <c r="E36" s="115">
        <f>E32+E33-E34</f>
        <v>0</v>
      </c>
      <c r="F36" s="113" t="s">
        <v>5</v>
      </c>
      <c r="G36" s="116">
        <f>G32+G33-G34</f>
        <v>4471900</v>
      </c>
      <c r="H36" s="117">
        <f>H32+H33-H34</f>
        <v>0</v>
      </c>
      <c r="I36" s="92">
        <f>I32+I33-I34</f>
        <v>0</v>
      </c>
      <c r="J36" s="117">
        <f>J32+J33-J34</f>
        <v>0</v>
      </c>
      <c r="K36" s="113" t="s">
        <v>5</v>
      </c>
      <c r="L36" s="114">
        <f>L32+L33-L34</f>
        <v>0</v>
      </c>
      <c r="M36" s="115">
        <f>M32+M33-M34</f>
        <v>0</v>
      </c>
      <c r="N36" s="118">
        <f>N32-N34</f>
        <v>0</v>
      </c>
      <c r="O36" s="119">
        <f>O32-O34</f>
        <v>0</v>
      </c>
      <c r="P36" s="110"/>
      <c r="Q36" s="70"/>
      <c r="R36" s="70"/>
      <c r="S36" s="70"/>
      <c r="T36" s="120" t="s">
        <v>5</v>
      </c>
      <c r="U36" s="145">
        <f>D36+G36+I36+L36+O36</f>
        <v>4471900</v>
      </c>
      <c r="V36" s="121">
        <f>U34+U35</f>
        <v>2669000</v>
      </c>
      <c r="W36" s="137">
        <f>(U36)/T33*100</f>
        <v>17.536862745098038</v>
      </c>
      <c r="X36" s="167"/>
    </row>
    <row r="37" spans="1:24" ht="16.5" customHeight="1">
      <c r="A37" s="178">
        <v>2015</v>
      </c>
      <c r="B37" s="100" t="s">
        <v>19</v>
      </c>
      <c r="C37" s="105" t="s">
        <v>5</v>
      </c>
      <c r="D37" s="123"/>
      <c r="E37" s="33"/>
      <c r="F37" s="105" t="s">
        <v>5</v>
      </c>
      <c r="G37" s="29"/>
      <c r="H37" s="124"/>
      <c r="I37" s="125"/>
      <c r="J37" s="124"/>
      <c r="K37" s="105" t="s">
        <v>5</v>
      </c>
      <c r="L37" s="123"/>
      <c r="M37" s="33"/>
      <c r="N37" s="106" t="s">
        <v>5</v>
      </c>
      <c r="O37" s="107" t="s">
        <v>5</v>
      </c>
      <c r="P37" s="110"/>
      <c r="Q37" s="70"/>
      <c r="R37" s="70"/>
      <c r="S37" s="70"/>
      <c r="T37" s="86">
        <v>26000000</v>
      </c>
      <c r="U37" s="144">
        <f>D37+G37+I37+L37</f>
        <v>0</v>
      </c>
      <c r="V37" s="108"/>
      <c r="W37" s="109"/>
      <c r="X37" s="167"/>
    </row>
    <row r="38" spans="1:24" ht="16.5" customHeight="1">
      <c r="A38" s="179"/>
      <c r="B38" s="101" t="s">
        <v>9</v>
      </c>
      <c r="C38" s="9" t="s">
        <v>5</v>
      </c>
      <c r="D38" s="69"/>
      <c r="E38" s="12"/>
      <c r="F38" s="9" t="s">
        <v>5</v>
      </c>
      <c r="G38" s="15">
        <v>1500000</v>
      </c>
      <c r="H38" s="54"/>
      <c r="I38" s="49"/>
      <c r="J38" s="54"/>
      <c r="K38" s="9" t="s">
        <v>5</v>
      </c>
      <c r="L38" s="69"/>
      <c r="M38" s="12"/>
      <c r="N38" s="72"/>
      <c r="O38" s="79"/>
      <c r="P38" s="111"/>
      <c r="Q38" s="72"/>
      <c r="R38" s="72"/>
      <c r="S38" s="72"/>
      <c r="T38" s="84" t="s">
        <v>5</v>
      </c>
      <c r="U38" s="134">
        <f>D38+G38+I38+L38+N38</f>
        <v>1500000</v>
      </c>
      <c r="V38" s="134">
        <v>1000000</v>
      </c>
      <c r="W38" s="17" t="s">
        <v>5</v>
      </c>
      <c r="X38" s="98"/>
    </row>
    <row r="39" spans="1:24" ht="16.5" customHeight="1">
      <c r="A39" s="179"/>
      <c r="B39" s="21" t="s">
        <v>14</v>
      </c>
      <c r="C39" s="32" t="s">
        <v>5</v>
      </c>
      <c r="D39" s="23"/>
      <c r="E39" s="28"/>
      <c r="F39" s="32" t="s">
        <v>5</v>
      </c>
      <c r="G39" s="31">
        <v>350000</v>
      </c>
      <c r="H39" s="56"/>
      <c r="I39" s="64"/>
      <c r="J39" s="65"/>
      <c r="K39" s="32" t="s">
        <v>5</v>
      </c>
      <c r="L39" s="23"/>
      <c r="M39" s="28"/>
      <c r="N39" s="67" t="s">
        <v>5</v>
      </c>
      <c r="O39" s="80" t="s">
        <v>5</v>
      </c>
      <c r="P39" s="112"/>
      <c r="Q39" s="71"/>
      <c r="R39" s="71"/>
      <c r="S39" s="71"/>
      <c r="T39" s="84" t="s">
        <v>5</v>
      </c>
      <c r="U39" s="134">
        <f>D39+E39+G39+H39+I39+J39+L39+M39</f>
        <v>350000</v>
      </c>
      <c r="V39" s="42">
        <f>V40/T37*100</f>
        <v>7.115384615384615</v>
      </c>
      <c r="W39" s="34" t="s">
        <v>5</v>
      </c>
      <c r="X39" s="98"/>
    </row>
    <row r="40" spans="1:24" ht="16.5" customHeight="1" thickBot="1">
      <c r="A40" s="180"/>
      <c r="B40" s="102" t="s">
        <v>4</v>
      </c>
      <c r="C40" s="113" t="s">
        <v>5</v>
      </c>
      <c r="D40" s="114">
        <f>D36+D37-D38</f>
        <v>0</v>
      </c>
      <c r="E40" s="115">
        <f>E36+E37-E38</f>
        <v>0</v>
      </c>
      <c r="F40" s="113" t="s">
        <v>5</v>
      </c>
      <c r="G40" s="116">
        <f>G36+G37-G38</f>
        <v>2971900</v>
      </c>
      <c r="H40" s="117">
        <f>H36+H37-H38</f>
        <v>0</v>
      </c>
      <c r="I40" s="92">
        <f>I36+I37-I38</f>
        <v>0</v>
      </c>
      <c r="J40" s="117">
        <f>J36+J37-J38</f>
        <v>0</v>
      </c>
      <c r="K40" s="113" t="s">
        <v>5</v>
      </c>
      <c r="L40" s="114">
        <f>L36+L37-L38</f>
        <v>0</v>
      </c>
      <c r="M40" s="115">
        <f>M36+M37-M38</f>
        <v>0</v>
      </c>
      <c r="N40" s="118">
        <f>N36-N38</f>
        <v>0</v>
      </c>
      <c r="O40" s="119">
        <f>O36-O38</f>
        <v>0</v>
      </c>
      <c r="P40" s="110"/>
      <c r="Q40" s="70"/>
      <c r="R40" s="70"/>
      <c r="S40" s="70"/>
      <c r="T40" s="138" t="s">
        <v>5</v>
      </c>
      <c r="U40" s="146">
        <f>D40+G40+I40+L40+O40</f>
        <v>2971900</v>
      </c>
      <c r="V40" s="139">
        <f>U38+U39</f>
        <v>1850000</v>
      </c>
      <c r="W40" s="140">
        <f>(U40)/T37*100</f>
        <v>11.430384615384616</v>
      </c>
      <c r="X40" s="167"/>
    </row>
    <row r="41" spans="1:24" ht="16.5" customHeight="1">
      <c r="A41" s="178">
        <v>2016</v>
      </c>
      <c r="B41" s="100" t="s">
        <v>19</v>
      </c>
      <c r="C41" s="105" t="s">
        <v>5</v>
      </c>
      <c r="D41" s="123"/>
      <c r="E41" s="33"/>
      <c r="F41" s="105" t="s">
        <v>5</v>
      </c>
      <c r="G41" s="29"/>
      <c r="H41" s="124"/>
      <c r="I41" s="125"/>
      <c r="J41" s="124"/>
      <c r="K41" s="105" t="s">
        <v>5</v>
      </c>
      <c r="L41" s="123"/>
      <c r="M41" s="33"/>
      <c r="N41" s="106" t="s">
        <v>5</v>
      </c>
      <c r="O41" s="107" t="s">
        <v>5</v>
      </c>
      <c r="T41" s="86">
        <v>26000000</v>
      </c>
      <c r="U41" s="144">
        <f>D41+G41+I41+L41</f>
        <v>0</v>
      </c>
      <c r="V41" s="108"/>
      <c r="W41" s="109"/>
      <c r="X41" s="167"/>
    </row>
    <row r="42" spans="1:24" ht="16.5" customHeight="1">
      <c r="A42" s="179"/>
      <c r="B42" s="101" t="s">
        <v>9</v>
      </c>
      <c r="C42" s="9" t="s">
        <v>5</v>
      </c>
      <c r="D42" s="69"/>
      <c r="E42" s="12"/>
      <c r="F42" s="9" t="s">
        <v>5</v>
      </c>
      <c r="G42" s="15">
        <v>1000000</v>
      </c>
      <c r="H42" s="54"/>
      <c r="I42" s="49"/>
      <c r="J42" s="54"/>
      <c r="K42" s="9" t="s">
        <v>5</v>
      </c>
      <c r="L42" s="69"/>
      <c r="M42" s="12"/>
      <c r="N42" s="72"/>
      <c r="O42" s="79"/>
      <c r="T42" s="84" t="s">
        <v>5</v>
      </c>
      <c r="U42" s="134">
        <f>D42+G42+I42+L42+N42</f>
        <v>1000000</v>
      </c>
      <c r="V42" s="134">
        <v>1000000</v>
      </c>
      <c r="W42" s="17" t="s">
        <v>5</v>
      </c>
      <c r="X42" s="98"/>
    </row>
    <row r="43" spans="1:24" ht="16.5" customHeight="1">
      <c r="A43" s="179"/>
      <c r="B43" s="21" t="s">
        <v>14</v>
      </c>
      <c r="C43" s="32" t="s">
        <v>5</v>
      </c>
      <c r="D43" s="23"/>
      <c r="E43" s="28"/>
      <c r="F43" s="32" t="s">
        <v>5</v>
      </c>
      <c r="G43" s="31">
        <v>270000</v>
      </c>
      <c r="H43" s="56"/>
      <c r="I43" s="64"/>
      <c r="J43" s="65"/>
      <c r="K43" s="32" t="s">
        <v>5</v>
      </c>
      <c r="L43" s="23"/>
      <c r="M43" s="28"/>
      <c r="N43" s="67" t="s">
        <v>5</v>
      </c>
      <c r="O43" s="80" t="s">
        <v>5</v>
      </c>
      <c r="T43" s="84" t="s">
        <v>5</v>
      </c>
      <c r="U43" s="134">
        <f>D43+E43+G43+H43+I43+J43+L43+M43</f>
        <v>270000</v>
      </c>
      <c r="V43" s="42">
        <f>V44/T41*100</f>
        <v>4.884615384615384</v>
      </c>
      <c r="W43" s="34" t="s">
        <v>5</v>
      </c>
      <c r="X43" s="98"/>
    </row>
    <row r="44" spans="1:24" ht="16.5" customHeight="1" thickBot="1">
      <c r="A44" s="180"/>
      <c r="B44" s="102" t="s">
        <v>4</v>
      </c>
      <c r="C44" s="113" t="s">
        <v>5</v>
      </c>
      <c r="D44" s="114">
        <f>D40+D41-D42</f>
        <v>0</v>
      </c>
      <c r="E44" s="115">
        <f>E40+E41-E42</f>
        <v>0</v>
      </c>
      <c r="F44" s="113" t="s">
        <v>5</v>
      </c>
      <c r="G44" s="116">
        <v>1971900</v>
      </c>
      <c r="H44" s="117">
        <f>H40+H41-H42</f>
        <v>0</v>
      </c>
      <c r="I44" s="92">
        <f>I40+I41-I42</f>
        <v>0</v>
      </c>
      <c r="J44" s="117">
        <f>J40+J41-J42</f>
        <v>0</v>
      </c>
      <c r="K44" s="113" t="s">
        <v>5</v>
      </c>
      <c r="L44" s="114">
        <f>L40+L41-L42</f>
        <v>0</v>
      </c>
      <c r="M44" s="115">
        <f>M40+M41-M42</f>
        <v>0</v>
      </c>
      <c r="N44" s="118">
        <f>N40-N42</f>
        <v>0</v>
      </c>
      <c r="O44" s="119">
        <f>O40-O42</f>
        <v>0</v>
      </c>
      <c r="T44" s="138" t="s">
        <v>5</v>
      </c>
      <c r="U44" s="146">
        <f>D44+G44+I44+L44+O44</f>
        <v>1971900</v>
      </c>
      <c r="V44" s="139">
        <f>U42+U43</f>
        <v>1270000</v>
      </c>
      <c r="W44" s="140">
        <f>(U44)/T41*100</f>
        <v>7.5842307692307696</v>
      </c>
      <c r="X44" s="167"/>
    </row>
    <row r="45" spans="1:24" ht="16.5" customHeight="1">
      <c r="A45" s="178">
        <v>2017</v>
      </c>
      <c r="B45" s="100" t="s">
        <v>19</v>
      </c>
      <c r="C45" s="105" t="s">
        <v>5</v>
      </c>
      <c r="D45" s="123"/>
      <c r="E45" s="33"/>
      <c r="F45" s="105" t="s">
        <v>5</v>
      </c>
      <c r="G45" s="29"/>
      <c r="H45" s="124"/>
      <c r="I45" s="125"/>
      <c r="J45" s="124"/>
      <c r="K45" s="105" t="s">
        <v>5</v>
      </c>
      <c r="L45" s="123"/>
      <c r="M45" s="33"/>
      <c r="N45" s="106" t="s">
        <v>5</v>
      </c>
      <c r="O45" s="107" t="s">
        <v>5</v>
      </c>
      <c r="T45" s="86">
        <v>26000000</v>
      </c>
      <c r="U45" s="144">
        <f>D45+G45+I45+L45</f>
        <v>0</v>
      </c>
      <c r="V45" s="108"/>
      <c r="W45" s="109"/>
      <c r="X45" s="167"/>
    </row>
    <row r="46" spans="1:24" ht="16.5" customHeight="1">
      <c r="A46" s="179"/>
      <c r="B46" s="101" t="s">
        <v>9</v>
      </c>
      <c r="C46" s="9" t="s">
        <v>5</v>
      </c>
      <c r="D46" s="69"/>
      <c r="E46" s="12"/>
      <c r="F46" s="9" t="s">
        <v>5</v>
      </c>
      <c r="G46" s="15">
        <v>971900</v>
      </c>
      <c r="H46" s="54"/>
      <c r="I46" s="49"/>
      <c r="J46" s="54"/>
      <c r="K46" s="9" t="s">
        <v>5</v>
      </c>
      <c r="L46" s="69"/>
      <c r="M46" s="12"/>
      <c r="N46" s="72"/>
      <c r="O46" s="79"/>
      <c r="T46" s="84" t="s">
        <v>5</v>
      </c>
      <c r="U46" s="134">
        <f>D46+G46+I46+L46+N46</f>
        <v>971900</v>
      </c>
      <c r="V46" s="134">
        <v>971900</v>
      </c>
      <c r="W46" s="17" t="s">
        <v>5</v>
      </c>
      <c r="X46" s="98"/>
    </row>
    <row r="47" spans="1:24" ht="16.5" customHeight="1">
      <c r="A47" s="179"/>
      <c r="B47" s="21" t="s">
        <v>14</v>
      </c>
      <c r="C47" s="32" t="s">
        <v>5</v>
      </c>
      <c r="D47" s="23"/>
      <c r="E47" s="28"/>
      <c r="F47" s="32" t="s">
        <v>5</v>
      </c>
      <c r="G47" s="31">
        <v>50000</v>
      </c>
      <c r="H47" s="56"/>
      <c r="I47" s="64"/>
      <c r="J47" s="65"/>
      <c r="K47" s="32" t="s">
        <v>5</v>
      </c>
      <c r="L47" s="23"/>
      <c r="M47" s="28"/>
      <c r="N47" s="67" t="s">
        <v>5</v>
      </c>
      <c r="O47" s="80" t="s">
        <v>5</v>
      </c>
      <c r="T47" s="84" t="s">
        <v>5</v>
      </c>
      <c r="U47" s="134">
        <f>D47+E47+G47+H47+I47+J47+L47+M47</f>
        <v>50000</v>
      </c>
      <c r="V47" s="42">
        <f>V48/T45*100</f>
        <v>3.9303846153846154</v>
      </c>
      <c r="W47" s="34" t="s">
        <v>5</v>
      </c>
      <c r="X47" s="98"/>
    </row>
    <row r="48" spans="1:24" ht="16.5" customHeight="1" thickBot="1">
      <c r="A48" s="180"/>
      <c r="B48" s="102" t="s">
        <v>4</v>
      </c>
      <c r="C48" s="113" t="s">
        <v>5</v>
      </c>
      <c r="D48" s="114">
        <f>D44+D45-D46</f>
        <v>0</v>
      </c>
      <c r="E48" s="115">
        <f>E44+E45-E46</f>
        <v>0</v>
      </c>
      <c r="F48" s="113" t="s">
        <v>5</v>
      </c>
      <c r="G48" s="116">
        <f>G44+G45-G46</f>
        <v>1000000</v>
      </c>
      <c r="H48" s="117">
        <f>H44+H45-H46</f>
        <v>0</v>
      </c>
      <c r="I48" s="92">
        <f>I44+I45-I46</f>
        <v>0</v>
      </c>
      <c r="J48" s="117">
        <f>J44+J45-J46</f>
        <v>0</v>
      </c>
      <c r="K48" s="113" t="s">
        <v>5</v>
      </c>
      <c r="L48" s="114">
        <f>L44+L45-L46</f>
        <v>0</v>
      </c>
      <c r="M48" s="115">
        <f>M44+M45-M46</f>
        <v>0</v>
      </c>
      <c r="N48" s="118">
        <f>N44-N46</f>
        <v>0</v>
      </c>
      <c r="O48" s="119">
        <f>O44-O46</f>
        <v>0</v>
      </c>
      <c r="T48" s="175" t="s">
        <v>5</v>
      </c>
      <c r="U48" s="174">
        <f>D48+G48+I48+L48+O48</f>
        <v>1000000</v>
      </c>
      <c r="V48" s="139">
        <f>U46+U47</f>
        <v>1021900</v>
      </c>
      <c r="W48" s="140">
        <f>(U48)/T45*100</f>
        <v>3.8461538461538463</v>
      </c>
      <c r="X48" s="167"/>
    </row>
    <row r="49" spans="1:24" ht="16.5" customHeight="1">
      <c r="A49" s="178">
        <v>2018</v>
      </c>
      <c r="B49" s="100" t="s">
        <v>19</v>
      </c>
      <c r="C49" s="105" t="s">
        <v>5</v>
      </c>
      <c r="D49" s="123"/>
      <c r="E49" s="33"/>
      <c r="F49" s="105" t="s">
        <v>5</v>
      </c>
      <c r="G49" s="29"/>
      <c r="H49" s="124"/>
      <c r="I49" s="125"/>
      <c r="J49" s="124"/>
      <c r="K49" s="105" t="s">
        <v>5</v>
      </c>
      <c r="L49" s="123"/>
      <c r="M49" s="33"/>
      <c r="N49" s="106" t="s">
        <v>5</v>
      </c>
      <c r="O49" s="107" t="s">
        <v>5</v>
      </c>
      <c r="T49" s="173">
        <v>26000000</v>
      </c>
      <c r="U49" s="166">
        <f>D49+G49+I49+L49</f>
        <v>0</v>
      </c>
      <c r="V49" s="108"/>
      <c r="W49" s="109"/>
      <c r="X49" s="167"/>
    </row>
    <row r="50" spans="1:24" ht="16.5" customHeight="1">
      <c r="A50" s="179"/>
      <c r="B50" s="101" t="s">
        <v>9</v>
      </c>
      <c r="C50" s="9" t="s">
        <v>5</v>
      </c>
      <c r="D50" s="69"/>
      <c r="E50" s="12"/>
      <c r="F50" s="9" t="s">
        <v>5</v>
      </c>
      <c r="G50" s="15">
        <v>500000</v>
      </c>
      <c r="H50" s="54"/>
      <c r="I50" s="49"/>
      <c r="J50" s="54"/>
      <c r="K50" s="9" t="s">
        <v>5</v>
      </c>
      <c r="L50" s="69"/>
      <c r="M50" s="12"/>
      <c r="N50" s="72"/>
      <c r="O50" s="79"/>
      <c r="T50" s="84" t="s">
        <v>5</v>
      </c>
      <c r="U50" s="134">
        <f>D50+G50+I50+L50+N50</f>
        <v>500000</v>
      </c>
      <c r="V50" s="134"/>
      <c r="W50" s="17" t="s">
        <v>5</v>
      </c>
      <c r="X50" s="98"/>
    </row>
    <row r="51" spans="1:24" ht="16.5" customHeight="1">
      <c r="A51" s="179"/>
      <c r="B51" s="21" t="s">
        <v>14</v>
      </c>
      <c r="C51" s="32" t="s">
        <v>5</v>
      </c>
      <c r="D51" s="23"/>
      <c r="E51" s="28"/>
      <c r="F51" s="32" t="s">
        <v>5</v>
      </c>
      <c r="G51" s="31">
        <v>30000</v>
      </c>
      <c r="H51" s="56"/>
      <c r="I51" s="64"/>
      <c r="J51" s="65"/>
      <c r="K51" s="32" t="s">
        <v>5</v>
      </c>
      <c r="L51" s="23"/>
      <c r="M51" s="28"/>
      <c r="N51" s="67" t="s">
        <v>5</v>
      </c>
      <c r="O51" s="80" t="s">
        <v>5</v>
      </c>
      <c r="T51" s="84" t="s">
        <v>5</v>
      </c>
      <c r="U51" s="134">
        <f>D51+E51+G51+H51+I51+J51+L51+M51</f>
        <v>30000</v>
      </c>
      <c r="V51" s="42">
        <f>V52/T49*100</f>
        <v>2.0384615384615383</v>
      </c>
      <c r="W51" s="34" t="s">
        <v>5</v>
      </c>
      <c r="X51" s="98"/>
    </row>
    <row r="52" spans="1:24" ht="16.5" customHeight="1" thickBot="1">
      <c r="A52" s="180"/>
      <c r="B52" s="102" t="s">
        <v>4</v>
      </c>
      <c r="C52" s="113" t="s">
        <v>5</v>
      </c>
      <c r="D52" s="114">
        <f>D48+D49-D50</f>
        <v>0</v>
      </c>
      <c r="E52" s="115">
        <f>E48+E49-E50</f>
        <v>0</v>
      </c>
      <c r="F52" s="113" t="s">
        <v>5</v>
      </c>
      <c r="G52" s="116">
        <v>500000</v>
      </c>
      <c r="H52" s="117">
        <f>H48+H49-H50</f>
        <v>0</v>
      </c>
      <c r="I52" s="92">
        <f>I48+I49-I50</f>
        <v>0</v>
      </c>
      <c r="J52" s="117">
        <f>J48+J49-J50</f>
        <v>0</v>
      </c>
      <c r="K52" s="113" t="s">
        <v>5</v>
      </c>
      <c r="L52" s="114">
        <f>L48+L49-L50</f>
        <v>0</v>
      </c>
      <c r="M52" s="115">
        <f>M48+M49-M50</f>
        <v>0</v>
      </c>
      <c r="N52" s="118">
        <f>N48-N50</f>
        <v>0</v>
      </c>
      <c r="O52" s="119">
        <f>O48-O50</f>
        <v>0</v>
      </c>
      <c r="T52" s="138" t="s">
        <v>5</v>
      </c>
      <c r="U52" s="146">
        <f>D52+G52+I52+L52+O52</f>
        <v>500000</v>
      </c>
      <c r="V52" s="139">
        <f>U50+U51</f>
        <v>530000</v>
      </c>
      <c r="W52" s="140">
        <f>(U52)/T49*100</f>
        <v>1.9230769230769231</v>
      </c>
      <c r="X52" s="167"/>
    </row>
    <row r="53" spans="1:24" ht="16.5" customHeight="1">
      <c r="A53" s="178">
        <v>2019</v>
      </c>
      <c r="B53" s="100" t="s">
        <v>19</v>
      </c>
      <c r="C53" s="105" t="s">
        <v>5</v>
      </c>
      <c r="D53" s="123"/>
      <c r="E53" s="33"/>
      <c r="F53" s="105" t="s">
        <v>5</v>
      </c>
      <c r="G53" s="29"/>
      <c r="H53" s="124"/>
      <c r="I53" s="125"/>
      <c r="J53" s="124"/>
      <c r="K53" s="105" t="s">
        <v>5</v>
      </c>
      <c r="L53" s="123"/>
      <c r="M53" s="33"/>
      <c r="N53" s="106" t="s">
        <v>5</v>
      </c>
      <c r="O53" s="107" t="s">
        <v>5</v>
      </c>
      <c r="T53" s="86">
        <v>26000000</v>
      </c>
      <c r="U53" s="144">
        <f>D53+G53+I53+L53</f>
        <v>0</v>
      </c>
      <c r="V53" s="108"/>
      <c r="W53" s="109"/>
      <c r="X53" s="167"/>
    </row>
    <row r="54" spans="1:24" ht="16.5" customHeight="1">
      <c r="A54" s="179"/>
      <c r="B54" s="101" t="s">
        <v>9</v>
      </c>
      <c r="C54" s="9" t="s">
        <v>5</v>
      </c>
      <c r="D54" s="69"/>
      <c r="E54" s="12"/>
      <c r="F54" s="9" t="s">
        <v>5</v>
      </c>
      <c r="G54" s="15">
        <v>500000</v>
      </c>
      <c r="H54" s="54"/>
      <c r="I54" s="49"/>
      <c r="J54" s="54"/>
      <c r="K54" s="9" t="s">
        <v>5</v>
      </c>
      <c r="L54" s="69"/>
      <c r="M54" s="12"/>
      <c r="N54" s="72"/>
      <c r="O54" s="79"/>
      <c r="T54" s="84" t="s">
        <v>5</v>
      </c>
      <c r="U54" s="134">
        <f>D54+G54+I54+L54+N54</f>
        <v>500000</v>
      </c>
      <c r="V54" s="134"/>
      <c r="W54" s="17" t="s">
        <v>5</v>
      </c>
      <c r="X54" s="98"/>
    </row>
    <row r="55" spans="1:24" ht="16.5" customHeight="1">
      <c r="A55" s="179"/>
      <c r="B55" s="21" t="s">
        <v>14</v>
      </c>
      <c r="C55" s="32" t="s">
        <v>5</v>
      </c>
      <c r="D55" s="23"/>
      <c r="E55" s="28"/>
      <c r="F55" s="32" t="s">
        <v>5</v>
      </c>
      <c r="G55" s="31">
        <v>20000</v>
      </c>
      <c r="H55" s="56"/>
      <c r="I55" s="64"/>
      <c r="J55" s="65"/>
      <c r="K55" s="32" t="s">
        <v>5</v>
      </c>
      <c r="L55" s="23"/>
      <c r="M55" s="28"/>
      <c r="N55" s="67" t="s">
        <v>5</v>
      </c>
      <c r="O55" s="80" t="s">
        <v>5</v>
      </c>
      <c r="T55" s="84" t="s">
        <v>5</v>
      </c>
      <c r="U55" s="134">
        <f>D55+E55+G55+H55+I55+J55+L55+M55</f>
        <v>20000</v>
      </c>
      <c r="V55" s="42">
        <f>V56/T53*100</f>
        <v>2</v>
      </c>
      <c r="W55" s="34" t="s">
        <v>5</v>
      </c>
      <c r="X55" s="98"/>
    </row>
    <row r="56" spans="1:24" ht="16.5" customHeight="1" thickBot="1">
      <c r="A56" s="180"/>
      <c r="B56" s="102" t="s">
        <v>4</v>
      </c>
      <c r="C56" s="113" t="s">
        <v>5</v>
      </c>
      <c r="D56" s="114">
        <f>D52+D53-D54</f>
        <v>0</v>
      </c>
      <c r="E56" s="115">
        <f>E52+E53-E54</f>
        <v>0</v>
      </c>
      <c r="F56" s="113" t="s">
        <v>5</v>
      </c>
      <c r="G56" s="116">
        <f>G52+G53-G54</f>
        <v>0</v>
      </c>
      <c r="H56" s="117">
        <f>H52+H53-H54</f>
        <v>0</v>
      </c>
      <c r="I56" s="92">
        <f>I52+I53-I54</f>
        <v>0</v>
      </c>
      <c r="J56" s="117">
        <f>J52+J53-J54</f>
        <v>0</v>
      </c>
      <c r="K56" s="113" t="s">
        <v>5</v>
      </c>
      <c r="L56" s="114">
        <f>L52+L53-L54</f>
        <v>0</v>
      </c>
      <c r="M56" s="115">
        <f>M52+M53-M54</f>
        <v>0</v>
      </c>
      <c r="N56" s="118">
        <f>N52-N54</f>
        <v>0</v>
      </c>
      <c r="O56" s="119">
        <f>O52-O54</f>
        <v>0</v>
      </c>
      <c r="T56" s="138" t="s">
        <v>5</v>
      </c>
      <c r="U56" s="146">
        <f>D56+G56+I56+L56+O56</f>
        <v>0</v>
      </c>
      <c r="V56" s="139">
        <f>U54+U55</f>
        <v>520000</v>
      </c>
      <c r="W56" s="140">
        <f>(U56)/T53*100</f>
        <v>0</v>
      </c>
      <c r="X56" s="167"/>
    </row>
    <row r="60" ht="12.75">
      <c r="E60" t="s">
        <v>44</v>
      </c>
    </row>
  </sheetData>
  <sheetProtection/>
  <mergeCells count="31">
    <mergeCell ref="F5:H5"/>
    <mergeCell ref="K5:M5"/>
    <mergeCell ref="C4:H4"/>
    <mergeCell ref="C5:E5"/>
    <mergeCell ref="W4:W6"/>
    <mergeCell ref="A4:A6"/>
    <mergeCell ref="A53:A56"/>
    <mergeCell ref="I5:J5"/>
    <mergeCell ref="A41:A44"/>
    <mergeCell ref="A45:A48"/>
    <mergeCell ref="A49:A52"/>
    <mergeCell ref="A21:A24"/>
    <mergeCell ref="A25:A28"/>
    <mergeCell ref="B4:B6"/>
    <mergeCell ref="A33:A36"/>
    <mergeCell ref="A37:A40"/>
    <mergeCell ref="U4:U6"/>
    <mergeCell ref="V4:V6"/>
    <mergeCell ref="A9:A20"/>
    <mergeCell ref="I4:M4"/>
    <mergeCell ref="N4:N6"/>
    <mergeCell ref="O4:O6"/>
    <mergeCell ref="T4:T6"/>
    <mergeCell ref="A29:A32"/>
    <mergeCell ref="Y2:AE2"/>
    <mergeCell ref="Z4:Z7"/>
    <mergeCell ref="AA4:AA7"/>
    <mergeCell ref="AB4:AB7"/>
    <mergeCell ref="AC4:AC7"/>
    <mergeCell ref="AD4:AD7"/>
    <mergeCell ref="AE4:AE7"/>
  </mergeCells>
  <printOptions/>
  <pageMargins left="0.3937007874015748" right="0.6299212598425197" top="0.5905511811023623" bottom="0.7874015748031497" header="0.15748031496062992" footer="0"/>
  <pageSetup horizontalDpi="600" verticalDpi="600" orientation="landscape" paperSize="9" scale="63" r:id="rId3"/>
  <rowBreaks count="1" manualBreakCount="1">
    <brk id="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HLedoch</dc:creator>
  <cp:keywords/>
  <dc:description/>
  <cp:lastModifiedBy>Krystyna Jaranowska</cp:lastModifiedBy>
  <cp:lastPrinted>2009-11-12T08:31:09Z</cp:lastPrinted>
  <dcterms:created xsi:type="dcterms:W3CDTF">2004-07-06T11:25:39Z</dcterms:created>
  <dcterms:modified xsi:type="dcterms:W3CDTF">2009-12-21T13:42:34Z</dcterms:modified>
  <cp:category/>
  <cp:version/>
  <cp:contentType/>
  <cp:contentStatus/>
</cp:coreProperties>
</file>